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rena\Documents\Kasmenesiniai kainos perskaiciavimai\2021 metai\liepa\"/>
    </mc:Choice>
  </mc:AlternateContent>
  <bookViews>
    <workbookView xWindow="0" yWindow="0" windowWidth="23040" windowHeight="9396"/>
  </bookViews>
  <sheets>
    <sheet name="Forma 1" sheetId="2" r:id="rId1"/>
    <sheet name="Forma 2" sheetId="3" r:id="rId2"/>
    <sheet name="Forma 3" sheetId="4" r:id="rId3"/>
  </sheets>
  <definedNames>
    <definedName name="ggggggg">'Forma 1'!$E$45</definedName>
    <definedName name="silumosproduktogamybosvienanarėkaina">'Forma 1'!$E$121</definedName>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52511"/>
</workbook>
</file>

<file path=xl/calcChain.xml><?xml version="1.0" encoding="utf-8"?>
<calcChain xmlns="http://schemas.openxmlformats.org/spreadsheetml/2006/main">
  <c r="E24" i="2" l="1"/>
  <c r="E17" i="4"/>
  <c r="E17" i="3"/>
  <c r="E168" i="2"/>
  <c r="E160" i="2"/>
  <c r="E142" i="2"/>
  <c r="E81" i="2"/>
  <c r="E75" i="2"/>
  <c r="E69" i="2"/>
  <c r="E63" i="2"/>
  <c r="E57" i="2"/>
  <c r="E51" i="2"/>
  <c r="E45" i="2"/>
  <c r="E39" i="2"/>
  <c r="E34" i="2"/>
  <c r="E28" i="2"/>
  <c r="E22" i="2"/>
  <c r="E13" i="2" s="1"/>
  <c r="E11" i="2" s="1"/>
  <c r="E16" i="2"/>
  <c r="E123" i="2" l="1"/>
  <c r="E121" i="2" s="1"/>
  <c r="E132" i="2" s="1"/>
  <c r="E130" i="2" s="1"/>
  <c r="E153" i="2" l="1"/>
  <c r="E155" i="2" s="1"/>
  <c r="E156" i="2"/>
  <c r="E158" i="2" l="1"/>
  <c r="E14" i="3"/>
  <c r="E12" i="3" s="1"/>
  <c r="E21" i="3" s="1"/>
  <c r="E14" i="4"/>
  <c r="E12" i="4" s="1"/>
  <c r="E21" i="4" s="1"/>
  <c r="E24" i="4" l="1"/>
  <c r="E22" i="4"/>
  <c r="E24" i="3"/>
  <c r="E22" i="3"/>
</calcChain>
</file>

<file path=xl/sharedStrings.xml><?xml version="1.0" encoding="utf-8"?>
<sst xmlns="http://schemas.openxmlformats.org/spreadsheetml/2006/main" count="779" uniqueCount="304">
  <si>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</si>
  <si>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</si>
  <si>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</si>
  <si>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</si>
  <si>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</si>
  <si>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</si>
  <si>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</si>
  <si>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</si>
  <si>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</si>
  <si>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</si>
  <si>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</si>
  <si>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</si>
  <si>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</si>
  <si>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</si>
  <si>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</si>
  <si>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</si>
  <si>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</si>
  <si>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</si>
  <si>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</si>
  <si>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</si>
  <si>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</si>
  <si>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</si>
  <si>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</si>
  <si>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</si>
  <si>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</si>
  <si>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</si>
  <si>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</si>
  <si>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</si>
  <si>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</si>
  <si>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</si>
  <si>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</si>
  <si>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</si>
  <si>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</si>
  <si>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</si>
  <si>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</si>
  <si>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</si>
  <si>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</si>
  <si>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</si>
  <si>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</si>
  <si>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 xml:space="preserve">Eur/tne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</si>
  <si>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</si>
  <si>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</si>
  <si>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</si>
  <si>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</si>
  <si>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</si>
  <si>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</si>
  <si>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</si>
  <si>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</si>
  <si>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</si>
  <si>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</si>
  <si>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</si>
  <si>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</si>
  <si>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</si>
  <si>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</si>
  <si>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</si>
  <si>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</si>
  <si>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</si>
  <si>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</si>
  <si>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</si>
  <si>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</si>
  <si>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</si>
  <si>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</si>
  <si>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</si>
  <si>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</si>
  <si>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</si>
  <si>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</si>
  <si>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</si>
  <si>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</si>
  <si>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</si>
  <si>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</si>
  <si>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</si>
  <si>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</si>
  <si>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</si>
  <si>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</si>
  <si>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</si>
  <si>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</si>
  <si>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</si>
  <si>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</si>
  <si>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</si>
  <si>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</si>
  <si>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</si>
  <si>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</si>
  <si>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</si>
  <si>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</si>
  <si>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</si>
  <si>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</si>
  <si>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</si>
  <si>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</si>
  <si>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</si>
  <si>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</si>
  <si>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</si>
  <si>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</si>
  <si>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</si>
  <si>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</si>
  <si>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</si>
  <si>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</si>
  <si>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</si>
  <si>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</si>
  <si>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</si>
  <si>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</si>
  <si>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</si>
  <si>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</si>
  <si>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</si>
  <si>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</si>
  <si>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</si>
  <si>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</si>
  <si>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</si>
  <si>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</si>
  <si>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</si>
  <si>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</si>
  <si>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</si>
  <si>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</si>
  <si>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</si>
  <si>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</si>
  <si>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</si>
  <si>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</si>
  <si>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</si>
  <si>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</si>
  <si>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</si>
  <si>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</si>
  <si>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</si>
  <si>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</si>
  <si>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</si>
  <si>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</si>
  <si>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</si>
  <si>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</si>
  <si>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</si>
  <si>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</si>
  <si>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</si>
  <si>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</si>
  <si>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</si>
  <si>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</si>
  <si>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</si>
  <si>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</si>
  <si>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</si>
  <si>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</si>
  <si>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</si>
  <si>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</si>
  <si>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</si>
  <si>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</si>
  <si>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</si>
  <si>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</si>
  <si>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</si>
  <si>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</si>
  <si>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</si>
  <si>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</si>
  <si>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</si>
  <si>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</si>
  <si>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</si>
  <si>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</si>
  <si>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</si>
  <si>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</si>
  <si>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</si>
  <si>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</si>
  <si>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</si>
  <si>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</si>
  <si>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</si>
  <si>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</si>
  <si>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</si>
  <si>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</si>
  <si>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</si>
  <si>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</si>
  <si>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</si>
  <si>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</si>
  <si>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</si>
  <si>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</si>
  <si>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</si>
  <si>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</si>
  <si>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</si>
  <si>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</si>
  <si>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</si>
  <si>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</si>
  <si>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</si>
  <si>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</si>
  <si>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</si>
  <si>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</si>
  <si>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</si>
  <si>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</si>
  <si>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</si>
  <si>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</si>
  <si>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</si>
  <si>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</si>
  <si>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</si>
  <si>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</si>
  <si>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</si>
  <si>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</si>
  <si>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</si>
  <si>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</si>
  <si>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</si>
  <si>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</si>
  <si>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</si>
  <si>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</si>
  <si>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</si>
  <si>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</si>
  <si>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</si>
  <si>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</si>
  <si>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</si>
  <si>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</si>
  <si>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</si>
  <si>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</si>
  <si>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</si>
  <si>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</si>
  <si>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</si>
  <si>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</si>
  <si>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</si>
  <si>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</si>
  <si>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</si>
  <si>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</si>
  <si>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</si>
  <si>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</si>
  <si>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</si>
  <si>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</si>
  <si>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</si>
  <si>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</si>
  <si>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</si>
  <si>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</si>
  <si>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</si>
  <si>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</si>
  <si>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</si>
  <si>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</si>
  <si>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</si>
  <si>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</si>
  <si>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</si>
  <si>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</si>
  <si>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</si>
  <si>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</si>
  <si>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</si>
  <si>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</si>
  <si>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</si>
  <si>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</si>
  <si>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</si>
  <si>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</si>
  <si>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</si>
  <si>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</si>
  <si>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</si>
  <si>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</si>
  <si>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</si>
  <si>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</si>
  <si>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</si>
  <si>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</si>
  <si>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</si>
  <si>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</si>
  <si>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</si>
  <si>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</si>
  <si>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</si>
  <si>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</si>
  <si>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</si>
  <si>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</si>
  <si>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</si>
  <si>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</si>
  <si>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</si>
  <si>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</si>
  <si>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</si>
  <si>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</si>
  <si>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</si>
  <si>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</si>
  <si>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</si>
  <si>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</si>
  <si>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</si>
  <si>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</si>
  <si>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</si>
  <si>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</si>
  <si>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</si>
  <si>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</si>
  <si>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</si>
  <si>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</si>
  <si>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</si>
  <si>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</si>
  <si>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</si>
  <si>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</si>
  <si>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</si>
  <si>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</si>
  <si>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</si>
  <si>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</si>
  <si>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</si>
  <si>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</si>
  <si>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</si>
  <si>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</si>
  <si>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</si>
  <si>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</si>
  <si>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</si>
  <si>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</si>
  <si>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</si>
  <si>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</si>
  <si>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</si>
  <si>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</si>
  <si>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</si>
  <si>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</si>
  <si>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</si>
  <si>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</si>
  <si>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 x p</t>
    </r>
    <r>
      <rPr>
        <vertAlign val="subscript"/>
        <sz val="11"/>
        <color indexed="8"/>
        <rFont val="Times New Roman"/>
        <family val="1"/>
        <charset val="186"/>
      </rPr>
      <t>HG, b</t>
    </r>
    <r>
      <rPr>
        <sz val="11"/>
        <color indexed="8"/>
        <rFont val="Times New Roman"/>
        <family val="1"/>
        <charset val="186"/>
      </rPr>
      <t>) + (192,99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</si>
  <si>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 x pHG, b) + (192,99 x pHG, dyz))/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</si>
  <si>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</si>
  <si>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savivaldybės  tarybos 2020-08-28 sprendimas Nr. T1-205</t>
  </si>
  <si>
    <t>Mažeikių rajono savivaldybė</t>
  </si>
  <si>
    <t>Papildoma dedamoji dėl papildomai gautų 33,37 tūkst. Eur pajamų, nustatyta 2020 m. rugpjūčio 28 d. Mažeikių rajono savivaldybės tarybos sprendimu Nr. T1-205</t>
  </si>
  <si>
    <t>Papildoma dedamoji dėl nesusigrąžintų 42,96 tūkst. Eur sąnaudų, nustatyta 2020 m. rugpjūčio 28 d. Mažeikių rajono savivaldybės tarybos sprendimu Nr. T1-205</t>
  </si>
  <si>
    <t>Papildoma dedamoji dėl šilumos kainoje įskaitytos papildomos investicijų grąžos  gautų papildomų pajamų 378,88 tūkst. Eur, nustatyta 2020 m. rugpjūčio 28 d. Mažeikių rajono savivaldybės tarybos sprendimu Nr. T1-205</t>
  </si>
  <si>
    <t>Taikoma nuo 2020-10-01 iki 2021-09-30</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</si>
  <si>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</si>
  <si>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</si>
  <si>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</si>
  <si>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</si>
  <si>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2021 m. gegužės mėn.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</si>
</sst>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
      <sz val="11"/>
      <name val="Calibri"/>
      <family val="2"/>
      <charset val="186"/>
      <scheme val="minor"/>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7">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20" fillId="0" borderId="10" xfId="0" applyNumberFormat="1" applyFont="1" applyBorder="1" applyAlignment="1" applyProtection="1">
      <alignment horizontal="center" vertical="center" wrapText="1"/>
      <protection locked="0"/>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protection locked="0"/>
    </xf>
    <xf numFmtId="2" fontId="20" fillId="0" borderId="5" xfId="0" applyNumberFormat="1" applyFont="1" applyBorder="1" applyAlignment="1" applyProtection="1">
      <alignment horizontal="center" vertical="center"/>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Normal" xfId="0" builtinId="0"/>
    <cellStyle name="Normal 11 3" xfId="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9"/>
  <sheetViews>
    <sheetView tabSelected="1" topLeftCell="A148" zoomScaleNormal="100" workbookViewId="0">
      <selection activeCell="E173" sqref="E173"/>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80" t="s">
        <v>0</v>
      </c>
      <c r="B1" s="81"/>
      <c r="C1" s="81"/>
      <c r="D1" s="81"/>
      <c r="E1" s="82"/>
    </row>
    <row r="2" spans="1:6" s="1" customFormat="1">
      <c r="A2" s="80" t="s">
        <v>1</v>
      </c>
      <c r="B2" s="81"/>
      <c r="C2" s="81"/>
      <c r="D2" s="81"/>
      <c r="E2" s="82"/>
    </row>
    <row r="3" spans="1:6" s="1" customFormat="1">
      <c r="A3" s="83"/>
      <c r="B3" s="84"/>
      <c r="C3" s="84"/>
      <c r="D3" s="84"/>
      <c r="E3" s="85"/>
    </row>
    <row r="4" spans="1:6" s="1" customFormat="1">
      <c r="A4" s="3"/>
      <c r="B4" s="3"/>
      <c r="C4" s="3"/>
      <c r="D4" s="3"/>
      <c r="E4" s="3"/>
    </row>
    <row r="5" spans="1:6" s="1" customFormat="1">
      <c r="A5" s="86" t="s">
        <v>2</v>
      </c>
      <c r="B5" s="87"/>
      <c r="C5" s="87"/>
      <c r="D5" s="87"/>
      <c r="E5" s="88"/>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2.6618572905552096</v>
      </c>
      <c r="F11" s="12"/>
    </row>
    <row r="12" spans="1:6" s="1" customFormat="1">
      <c r="A12" s="8" t="s">
        <v>14</v>
      </c>
      <c r="B12" s="15" t="s">
        <v>15</v>
      </c>
      <c r="C12" s="8" t="s">
        <v>12</v>
      </c>
      <c r="D12" s="8" t="s">
        <v>16</v>
      </c>
      <c r="E12" s="16">
        <v>1.22</v>
      </c>
      <c r="F12" s="12"/>
    </row>
    <row r="13" spans="1:6" s="1" customFormat="1" ht="15.75" customHeight="1">
      <c r="A13" s="101" t="s">
        <v>17</v>
      </c>
      <c r="B13" s="89" t="s">
        <v>18</v>
      </c>
      <c r="C13" s="8" t="s">
        <v>12</v>
      </c>
      <c r="D13" s="8" t="s">
        <v>19</v>
      </c>
      <c r="E13" s="106">
        <f>0.11+((15175.97*SIS011_F_MedienosKilmesBiokuroKainos)+(192.99*ggggggg))/(155048939/100)</f>
        <v>1.4418572905552098</v>
      </c>
      <c r="F13" s="12"/>
    </row>
    <row r="14" spans="1:6" s="1" customFormat="1" ht="16.5" customHeight="1">
      <c r="A14" s="105"/>
      <c r="B14" s="90"/>
      <c r="C14" s="8" t="s">
        <v>20</v>
      </c>
      <c r="D14" s="75" t="s">
        <v>290</v>
      </c>
      <c r="E14" s="107"/>
      <c r="F14" s="12"/>
    </row>
    <row r="15" spans="1:6" s="1" customFormat="1">
      <c r="A15" s="8" t="s">
        <v>21</v>
      </c>
      <c r="B15" s="93" t="s">
        <v>22</v>
      </c>
      <c r="C15" s="94"/>
      <c r="D15" s="94"/>
      <c r="E15" s="95"/>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39</v>
      </c>
      <c r="D22" s="8" t="s">
        <v>26</v>
      </c>
      <c r="E22" s="20">
        <f>SUM(E24+E25+E26+E27)</f>
        <v>129.69999999999999</v>
      </c>
      <c r="F22" s="6"/>
    </row>
    <row r="23" spans="1:6" s="1" customFormat="1">
      <c r="A23" s="8" t="s">
        <v>40</v>
      </c>
      <c r="B23" s="15" t="s">
        <v>28</v>
      </c>
      <c r="C23" s="8" t="s">
        <v>39</v>
      </c>
      <c r="D23" s="8" t="s">
        <v>26</v>
      </c>
      <c r="E23" s="16">
        <v>129.22</v>
      </c>
      <c r="F23" s="6"/>
    </row>
    <row r="24" spans="1:6" s="1" customFormat="1">
      <c r="A24" s="8" t="s">
        <v>41</v>
      </c>
      <c r="B24" s="15" t="s">
        <v>30</v>
      </c>
      <c r="C24" s="8" t="s">
        <v>39</v>
      </c>
      <c r="D24" s="23"/>
      <c r="E24" s="16">
        <f>SIS011_F_KuroZaliavosKainaPirkimoKainos</f>
        <v>129.22</v>
      </c>
      <c r="F24" s="6"/>
    </row>
    <row r="25" spans="1:6" s="1" customFormat="1">
      <c r="A25" s="8" t="s">
        <v>42</v>
      </c>
      <c r="B25" s="15" t="s">
        <v>32</v>
      </c>
      <c r="C25" s="8" t="s">
        <v>39</v>
      </c>
      <c r="D25" s="8" t="s">
        <v>26</v>
      </c>
      <c r="E25" s="16">
        <v>0</v>
      </c>
      <c r="F25" s="6"/>
    </row>
    <row r="26" spans="1:6" s="1" customFormat="1">
      <c r="A26" s="8" t="s">
        <v>43</v>
      </c>
      <c r="B26" s="15" t="s">
        <v>44</v>
      </c>
      <c r="C26" s="8" t="s">
        <v>39</v>
      </c>
      <c r="D26" s="8" t="s">
        <v>26</v>
      </c>
      <c r="E26" s="16">
        <v>0.48</v>
      </c>
      <c r="F26" s="6"/>
    </row>
    <row r="27" spans="1:6" s="1" customFormat="1">
      <c r="A27" s="8" t="s">
        <v>45</v>
      </c>
      <c r="B27" s="27" t="s">
        <v>46</v>
      </c>
      <c r="C27" s="8" t="s">
        <v>39</v>
      </c>
      <c r="D27" s="23"/>
      <c r="E27" s="16"/>
      <c r="F27" s="6"/>
    </row>
    <row r="28" spans="1:6" s="1" customFormat="1" ht="27.6">
      <c r="A28" s="8" t="s">
        <v>47</v>
      </c>
      <c r="B28" s="19" t="s">
        <v>48</v>
      </c>
      <c r="C28" s="8" t="s">
        <v>39</v>
      </c>
      <c r="D28" s="8" t="s">
        <v>26</v>
      </c>
      <c r="E28" s="20">
        <f>SUM(E30+E31+E32+E33)</f>
        <v>0</v>
      </c>
      <c r="F28" s="6"/>
    </row>
    <row r="29" spans="1:6" s="1" customFormat="1">
      <c r="A29" s="8" t="s">
        <v>49</v>
      </c>
      <c r="B29" s="15" t="s">
        <v>28</v>
      </c>
      <c r="C29" s="8" t="s">
        <v>39</v>
      </c>
      <c r="D29" s="8" t="s">
        <v>26</v>
      </c>
      <c r="E29" s="16"/>
      <c r="F29" s="6"/>
    </row>
    <row r="30" spans="1:6" s="1" customFormat="1">
      <c r="A30" s="8" t="s">
        <v>50</v>
      </c>
      <c r="B30" s="15" t="s">
        <v>30</v>
      </c>
      <c r="C30" s="8" t="s">
        <v>39</v>
      </c>
      <c r="D30" s="23"/>
      <c r="E30" s="16"/>
      <c r="F30" s="6"/>
    </row>
    <row r="31" spans="1:6" s="1" customFormat="1">
      <c r="A31" s="8" t="s">
        <v>51</v>
      </c>
      <c r="B31" s="15" t="s">
        <v>32</v>
      </c>
      <c r="C31" s="8" t="s">
        <v>39</v>
      </c>
      <c r="D31" s="8" t="s">
        <v>26</v>
      </c>
      <c r="E31" s="16"/>
      <c r="F31" s="6"/>
    </row>
    <row r="32" spans="1:6" s="1" customFormat="1">
      <c r="A32" s="8" t="s">
        <v>52</v>
      </c>
      <c r="B32" s="15" t="s">
        <v>34</v>
      </c>
      <c r="C32" s="8" t="s">
        <v>39</v>
      </c>
      <c r="D32" s="8" t="s">
        <v>26</v>
      </c>
      <c r="E32" s="16"/>
      <c r="F32" s="6"/>
    </row>
    <row r="33" spans="1:6" s="1" customFormat="1">
      <c r="A33" s="8" t="s">
        <v>53</v>
      </c>
      <c r="B33" s="27" t="s">
        <v>46</v>
      </c>
      <c r="C33" s="8" t="s">
        <v>39</v>
      </c>
      <c r="D33" s="23"/>
      <c r="E33" s="16"/>
      <c r="F33" s="6"/>
    </row>
    <row r="34" spans="1:6" s="1" customFormat="1">
      <c r="A34" s="8" t="s">
        <v>54</v>
      </c>
      <c r="B34" s="19" t="s">
        <v>55</v>
      </c>
      <c r="C34" s="8" t="s">
        <v>39</v>
      </c>
      <c r="D34" s="8" t="s">
        <v>26</v>
      </c>
      <c r="E34" s="20">
        <f>SUM(E36+E37+E38)</f>
        <v>0</v>
      </c>
      <c r="F34" s="6"/>
    </row>
    <row r="35" spans="1:6" s="1" customFormat="1">
      <c r="A35" s="8" t="s">
        <v>56</v>
      </c>
      <c r="B35" s="15" t="s">
        <v>28</v>
      </c>
      <c r="C35" s="8" t="s">
        <v>39</v>
      </c>
      <c r="D35" s="8" t="s">
        <v>26</v>
      </c>
      <c r="E35" s="16"/>
      <c r="F35" s="6"/>
    </row>
    <row r="36" spans="1:6" s="1" customFormat="1">
      <c r="A36" s="8" t="s">
        <v>57</v>
      </c>
      <c r="B36" s="15" t="s">
        <v>30</v>
      </c>
      <c r="C36" s="8" t="s">
        <v>39</v>
      </c>
      <c r="D36" s="23"/>
      <c r="E36" s="16"/>
      <c r="F36" s="6"/>
    </row>
    <row r="37" spans="1:6" s="1" customFormat="1">
      <c r="A37" s="8" t="s">
        <v>58</v>
      </c>
      <c r="B37" s="15" t="s">
        <v>32</v>
      </c>
      <c r="C37" s="8" t="s">
        <v>39</v>
      </c>
      <c r="D37" s="8" t="s">
        <v>26</v>
      </c>
      <c r="E37" s="16"/>
      <c r="F37" s="6"/>
    </row>
    <row r="38" spans="1:6" s="1" customFormat="1">
      <c r="A38" s="8" t="s">
        <v>59</v>
      </c>
      <c r="B38" s="27" t="s">
        <v>46</v>
      </c>
      <c r="C38" s="8" t="s">
        <v>39</v>
      </c>
      <c r="D38" s="23"/>
      <c r="E38" s="18"/>
      <c r="F38" s="6"/>
    </row>
    <row r="39" spans="1:6" s="1" customFormat="1">
      <c r="A39" s="8" t="s">
        <v>60</v>
      </c>
      <c r="B39" s="19" t="s">
        <v>61</v>
      </c>
      <c r="C39" s="8" t="s">
        <v>39</v>
      </c>
      <c r="D39" s="8" t="s">
        <v>26</v>
      </c>
      <c r="E39" s="28">
        <f>E41+E42+E43+E44</f>
        <v>0</v>
      </c>
      <c r="F39" s="6"/>
    </row>
    <row r="40" spans="1:6" s="1" customFormat="1">
      <c r="A40" s="8" t="s">
        <v>62</v>
      </c>
      <c r="B40" s="15" t="s">
        <v>28</v>
      </c>
      <c r="C40" s="8" t="s">
        <v>39</v>
      </c>
      <c r="D40" s="8" t="s">
        <v>26</v>
      </c>
      <c r="E40" s="16"/>
      <c r="F40" s="6"/>
    </row>
    <row r="41" spans="1:6" s="1" customFormat="1">
      <c r="A41" s="8" t="s">
        <v>63</v>
      </c>
      <c r="B41" s="15" t="s">
        <v>30</v>
      </c>
      <c r="C41" s="8" t="s">
        <v>39</v>
      </c>
      <c r="D41" s="23"/>
      <c r="E41" s="16"/>
      <c r="F41" s="6"/>
    </row>
    <row r="42" spans="1:6" s="1" customFormat="1">
      <c r="A42" s="8" t="s">
        <v>64</v>
      </c>
      <c r="B42" s="15" t="s">
        <v>32</v>
      </c>
      <c r="C42" s="8" t="s">
        <v>39</v>
      </c>
      <c r="D42" s="8" t="s">
        <v>26</v>
      </c>
      <c r="E42" s="16"/>
      <c r="F42" s="6"/>
    </row>
    <row r="43" spans="1:6" s="1" customFormat="1">
      <c r="A43" s="8" t="s">
        <v>65</v>
      </c>
      <c r="B43" s="15" t="s">
        <v>44</v>
      </c>
      <c r="C43" s="8" t="s">
        <v>39</v>
      </c>
      <c r="D43" s="8" t="s">
        <v>26</v>
      </c>
      <c r="E43" s="16"/>
      <c r="F43" s="6"/>
    </row>
    <row r="44" spans="1:6" s="1" customFormat="1">
      <c r="A44" s="8" t="s">
        <v>66</v>
      </c>
      <c r="B44" s="27" t="s">
        <v>46</v>
      </c>
      <c r="C44" s="8" t="s">
        <v>39</v>
      </c>
      <c r="D44" s="17"/>
      <c r="E44" s="16"/>
      <c r="F44" s="6"/>
    </row>
    <row r="45" spans="1:6" s="1" customFormat="1">
      <c r="A45" s="8" t="s">
        <v>67</v>
      </c>
      <c r="B45" s="19" t="s">
        <v>68</v>
      </c>
      <c r="C45" s="8" t="s">
        <v>39</v>
      </c>
      <c r="D45" s="8" t="s">
        <v>26</v>
      </c>
      <c r="E45" s="28">
        <f>E47+E48+E49+E50</f>
        <v>501.1</v>
      </c>
      <c r="F45" s="6"/>
    </row>
    <row r="46" spans="1:6" s="1" customFormat="1">
      <c r="A46" s="8" t="s">
        <v>69</v>
      </c>
      <c r="B46" s="15" t="s">
        <v>28</v>
      </c>
      <c r="C46" s="8" t="s">
        <v>39</v>
      </c>
      <c r="D46" s="8" t="s">
        <v>26</v>
      </c>
      <c r="E46" s="16"/>
      <c r="F46" s="6"/>
    </row>
    <row r="47" spans="1:6" s="1" customFormat="1">
      <c r="A47" s="8" t="s">
        <v>70</v>
      </c>
      <c r="B47" s="15" t="s">
        <v>30</v>
      </c>
      <c r="C47" s="8" t="s">
        <v>39</v>
      </c>
      <c r="D47" s="23"/>
      <c r="E47" s="16">
        <v>501.1</v>
      </c>
      <c r="F47" s="6"/>
    </row>
    <row r="48" spans="1:6" s="1" customFormat="1">
      <c r="A48" s="8" t="s">
        <v>71</v>
      </c>
      <c r="B48" s="15" t="s">
        <v>32</v>
      </c>
      <c r="C48" s="8" t="s">
        <v>39</v>
      </c>
      <c r="D48" s="8" t="s">
        <v>26</v>
      </c>
      <c r="E48" s="16"/>
      <c r="F48" s="6"/>
    </row>
    <row r="49" spans="1:6" s="1" customFormat="1">
      <c r="A49" s="8" t="s">
        <v>72</v>
      </c>
      <c r="B49" s="15" t="s">
        <v>34</v>
      </c>
      <c r="C49" s="8" t="s">
        <v>39</v>
      </c>
      <c r="D49" s="8" t="s">
        <v>26</v>
      </c>
      <c r="E49" s="16"/>
      <c r="F49" s="6"/>
    </row>
    <row r="50" spans="1:6" s="1" customFormat="1">
      <c r="A50" s="8" t="s">
        <v>73</v>
      </c>
      <c r="B50" s="27" t="s">
        <v>46</v>
      </c>
      <c r="C50" s="8" t="s">
        <v>39</v>
      </c>
      <c r="D50" s="17"/>
      <c r="E50" s="16"/>
      <c r="F50" s="6"/>
    </row>
    <row r="51" spans="1:6" s="1" customFormat="1">
      <c r="A51" s="8" t="s">
        <v>74</v>
      </c>
      <c r="B51" s="27" t="s">
        <v>75</v>
      </c>
      <c r="C51" s="8" t="s">
        <v>39</v>
      </c>
      <c r="D51" s="8" t="s">
        <v>26</v>
      </c>
      <c r="E51" s="28">
        <f>E53+E54+E55+E56</f>
        <v>0</v>
      </c>
      <c r="F51" s="6"/>
    </row>
    <row r="52" spans="1:6" s="1" customFormat="1">
      <c r="A52" s="8" t="s">
        <v>76</v>
      </c>
      <c r="B52" s="15" t="s">
        <v>28</v>
      </c>
      <c r="C52" s="8" t="s">
        <v>39</v>
      </c>
      <c r="D52" s="8" t="s">
        <v>26</v>
      </c>
      <c r="E52" s="16"/>
      <c r="F52" s="6"/>
    </row>
    <row r="53" spans="1:6" s="1" customFormat="1">
      <c r="A53" s="8" t="s">
        <v>77</v>
      </c>
      <c r="B53" s="15" t="s">
        <v>30</v>
      </c>
      <c r="C53" s="8" t="s">
        <v>39</v>
      </c>
      <c r="D53" s="23"/>
      <c r="E53" s="16"/>
      <c r="F53" s="6"/>
    </row>
    <row r="54" spans="1:6" s="1" customFormat="1">
      <c r="A54" s="8" t="s">
        <v>78</v>
      </c>
      <c r="B54" s="15" t="s">
        <v>32</v>
      </c>
      <c r="C54" s="8" t="s">
        <v>39</v>
      </c>
      <c r="D54" s="8" t="s">
        <v>26</v>
      </c>
      <c r="E54" s="16"/>
      <c r="F54" s="6"/>
    </row>
    <row r="55" spans="1:6" s="1" customFormat="1">
      <c r="A55" s="8" t="s">
        <v>79</v>
      </c>
      <c r="B55" s="15" t="s">
        <v>34</v>
      </c>
      <c r="C55" s="8" t="s">
        <v>39</v>
      </c>
      <c r="D55" s="8" t="s">
        <v>26</v>
      </c>
      <c r="E55" s="16"/>
      <c r="F55" s="6"/>
    </row>
    <row r="56" spans="1:6" s="1" customFormat="1">
      <c r="A56" s="8" t="s">
        <v>80</v>
      </c>
      <c r="B56" s="27" t="s">
        <v>46</v>
      </c>
      <c r="C56" s="8" t="s">
        <v>39</v>
      </c>
      <c r="D56" s="17"/>
      <c r="E56" s="16"/>
      <c r="F56" s="6"/>
    </row>
    <row r="57" spans="1:6" s="1" customFormat="1">
      <c r="A57" s="8" t="s">
        <v>81</v>
      </c>
      <c r="B57" s="27" t="s">
        <v>82</v>
      </c>
      <c r="C57" s="8" t="s">
        <v>39</v>
      </c>
      <c r="D57" s="8" t="s">
        <v>26</v>
      </c>
      <c r="E57" s="28">
        <f>E59+E60+E61+E62</f>
        <v>0</v>
      </c>
      <c r="F57" s="6"/>
    </row>
    <row r="58" spans="1:6" s="1" customFormat="1">
      <c r="A58" s="8" t="s">
        <v>83</v>
      </c>
      <c r="B58" s="15" t="s">
        <v>28</v>
      </c>
      <c r="C58" s="8" t="s">
        <v>39</v>
      </c>
      <c r="D58" s="8" t="s">
        <v>26</v>
      </c>
      <c r="E58" s="16"/>
      <c r="F58" s="6"/>
    </row>
    <row r="59" spans="1:6" s="1" customFormat="1">
      <c r="A59" s="8" t="s">
        <v>84</v>
      </c>
      <c r="B59" s="15" t="s">
        <v>30</v>
      </c>
      <c r="C59" s="8" t="s">
        <v>39</v>
      </c>
      <c r="D59" s="23"/>
      <c r="E59" s="16"/>
      <c r="F59" s="6"/>
    </row>
    <row r="60" spans="1:6" s="1" customFormat="1">
      <c r="A60" s="8" t="s">
        <v>85</v>
      </c>
      <c r="B60" s="15" t="s">
        <v>32</v>
      </c>
      <c r="C60" s="8" t="s">
        <v>39</v>
      </c>
      <c r="D60" s="8" t="s">
        <v>26</v>
      </c>
      <c r="E60" s="16"/>
      <c r="F60" s="6"/>
    </row>
    <row r="61" spans="1:6" s="1" customFormat="1">
      <c r="A61" s="8" t="s">
        <v>86</v>
      </c>
      <c r="B61" s="15" t="s">
        <v>34</v>
      </c>
      <c r="C61" s="8" t="s">
        <v>39</v>
      </c>
      <c r="D61" s="8" t="s">
        <v>26</v>
      </c>
      <c r="E61" s="16"/>
      <c r="F61" s="6"/>
    </row>
    <row r="62" spans="1:6" s="1" customFormat="1">
      <c r="A62" s="8" t="s">
        <v>87</v>
      </c>
      <c r="B62" s="27" t="s">
        <v>46</v>
      </c>
      <c r="C62" s="8" t="s">
        <v>39</v>
      </c>
      <c r="D62" s="17"/>
      <c r="E62" s="16"/>
      <c r="F62" s="6"/>
    </row>
    <row r="63" spans="1:6" s="1" customFormat="1">
      <c r="A63" s="8" t="s">
        <v>88</v>
      </c>
      <c r="B63" s="27" t="s">
        <v>89</v>
      </c>
      <c r="C63" s="8" t="s">
        <v>39</v>
      </c>
      <c r="D63" s="8" t="s">
        <v>26</v>
      </c>
      <c r="E63" s="28">
        <f>E65+E66+E67+E68</f>
        <v>0</v>
      </c>
      <c r="F63" s="6"/>
    </row>
    <row r="64" spans="1:6" s="1" customFormat="1">
      <c r="A64" s="8" t="s">
        <v>90</v>
      </c>
      <c r="B64" s="15" t="s">
        <v>28</v>
      </c>
      <c r="C64" s="8" t="s">
        <v>39</v>
      </c>
      <c r="D64" s="8" t="s">
        <v>26</v>
      </c>
      <c r="E64" s="16"/>
      <c r="F64" s="6"/>
    </row>
    <row r="65" spans="1:6" s="1" customFormat="1">
      <c r="A65" s="8" t="s">
        <v>91</v>
      </c>
      <c r="B65" s="15" t="s">
        <v>30</v>
      </c>
      <c r="C65" s="8" t="s">
        <v>39</v>
      </c>
      <c r="D65" s="23"/>
      <c r="E65" s="16"/>
      <c r="F65" s="6"/>
    </row>
    <row r="66" spans="1:6" s="1" customFormat="1">
      <c r="A66" s="8" t="s">
        <v>92</v>
      </c>
      <c r="B66" s="15" t="s">
        <v>32</v>
      </c>
      <c r="C66" s="8" t="s">
        <v>39</v>
      </c>
      <c r="D66" s="8" t="s">
        <v>26</v>
      </c>
      <c r="E66" s="16"/>
      <c r="F66" s="6"/>
    </row>
    <row r="67" spans="1:6" s="1" customFormat="1">
      <c r="A67" s="8" t="s">
        <v>93</v>
      </c>
      <c r="B67" s="15" t="s">
        <v>34</v>
      </c>
      <c r="C67" s="8" t="s">
        <v>39</v>
      </c>
      <c r="D67" s="8" t="s">
        <v>26</v>
      </c>
      <c r="E67" s="16"/>
      <c r="F67" s="6"/>
    </row>
    <row r="68" spans="1:6" s="1" customFormat="1">
      <c r="A68" s="8" t="s">
        <v>94</v>
      </c>
      <c r="B68" s="27" t="s">
        <v>46</v>
      </c>
      <c r="C68" s="8" t="s">
        <v>39</v>
      </c>
      <c r="D68" s="17"/>
      <c r="E68" s="16"/>
      <c r="F68" s="6"/>
    </row>
    <row r="69" spans="1:6" s="1" customFormat="1">
      <c r="A69" s="8" t="s">
        <v>95</v>
      </c>
      <c r="B69" s="29" t="s">
        <v>96</v>
      </c>
      <c r="C69" s="8" t="s">
        <v>39</v>
      </c>
      <c r="D69" s="8" t="s">
        <v>26</v>
      </c>
      <c r="E69" s="28">
        <f>E71+E72+E73+E74</f>
        <v>0</v>
      </c>
      <c r="F69" s="6"/>
    </row>
    <row r="70" spans="1:6" s="1" customFormat="1">
      <c r="A70" s="8" t="s">
        <v>97</v>
      </c>
      <c r="B70" s="15" t="s">
        <v>28</v>
      </c>
      <c r="C70" s="8" t="s">
        <v>39</v>
      </c>
      <c r="D70" s="8" t="s">
        <v>26</v>
      </c>
      <c r="E70" s="16"/>
      <c r="F70" s="6"/>
    </row>
    <row r="71" spans="1:6" s="1" customFormat="1">
      <c r="A71" s="8" t="s">
        <v>98</v>
      </c>
      <c r="B71" s="15" t="s">
        <v>30</v>
      </c>
      <c r="C71" s="8" t="s">
        <v>39</v>
      </c>
      <c r="D71" s="23"/>
      <c r="E71" s="16"/>
      <c r="F71" s="6"/>
    </row>
    <row r="72" spans="1:6" s="1" customFormat="1">
      <c r="A72" s="8" t="s">
        <v>99</v>
      </c>
      <c r="B72" s="15" t="s">
        <v>32</v>
      </c>
      <c r="C72" s="8" t="s">
        <v>39</v>
      </c>
      <c r="D72" s="8" t="s">
        <v>26</v>
      </c>
      <c r="E72" s="16"/>
      <c r="F72" s="6"/>
    </row>
    <row r="73" spans="1:6" s="1" customFormat="1">
      <c r="A73" s="8" t="s">
        <v>100</v>
      </c>
      <c r="B73" s="15" t="s">
        <v>34</v>
      </c>
      <c r="C73" s="8" t="s">
        <v>39</v>
      </c>
      <c r="D73" s="8" t="s">
        <v>26</v>
      </c>
      <c r="E73" s="16"/>
      <c r="F73" s="6"/>
    </row>
    <row r="74" spans="1:6" s="1" customFormat="1">
      <c r="A74" s="8" t="s">
        <v>101</v>
      </c>
      <c r="B74" s="27" t="s">
        <v>46</v>
      </c>
      <c r="C74" s="8" t="s">
        <v>39</v>
      </c>
      <c r="D74" s="17"/>
      <c r="E74" s="16"/>
      <c r="F74" s="6"/>
    </row>
    <row r="75" spans="1:6" s="1" customFormat="1">
      <c r="A75" s="8" t="s">
        <v>102</v>
      </c>
      <c r="B75" s="27" t="s">
        <v>103</v>
      </c>
      <c r="C75" s="8" t="s">
        <v>39</v>
      </c>
      <c r="D75" s="8" t="s">
        <v>26</v>
      </c>
      <c r="E75" s="28">
        <f>E77+E78+E79+E80</f>
        <v>0</v>
      </c>
      <c r="F75" s="6"/>
    </row>
    <row r="76" spans="1:6" s="1" customFormat="1">
      <c r="A76" s="8" t="s">
        <v>104</v>
      </c>
      <c r="B76" s="15" t="s">
        <v>28</v>
      </c>
      <c r="C76" s="8" t="s">
        <v>39</v>
      </c>
      <c r="D76" s="8" t="s">
        <v>26</v>
      </c>
      <c r="E76" s="16"/>
      <c r="F76" s="6"/>
    </row>
    <row r="77" spans="1:6" s="1" customFormat="1">
      <c r="A77" s="8" t="s">
        <v>105</v>
      </c>
      <c r="B77" s="15" t="s">
        <v>30</v>
      </c>
      <c r="C77" s="8" t="s">
        <v>39</v>
      </c>
      <c r="D77" s="23"/>
      <c r="E77" s="16"/>
      <c r="F77" s="6"/>
    </row>
    <row r="78" spans="1:6" s="1" customFormat="1">
      <c r="A78" s="8" t="s">
        <v>106</v>
      </c>
      <c r="B78" s="15" t="s">
        <v>32</v>
      </c>
      <c r="C78" s="8" t="s">
        <v>39</v>
      </c>
      <c r="D78" s="8" t="s">
        <v>26</v>
      </c>
      <c r="E78" s="16"/>
      <c r="F78" s="6"/>
    </row>
    <row r="79" spans="1:6" s="1" customFormat="1">
      <c r="A79" s="8" t="s">
        <v>107</v>
      </c>
      <c r="B79" s="15" t="s">
        <v>34</v>
      </c>
      <c r="C79" s="8" t="s">
        <v>39</v>
      </c>
      <c r="D79" s="8" t="s">
        <v>26</v>
      </c>
      <c r="E79" s="16"/>
      <c r="F79" s="6"/>
    </row>
    <row r="80" spans="1:6" s="1" customFormat="1">
      <c r="A80" s="8" t="s">
        <v>108</v>
      </c>
      <c r="B80" s="27" t="s">
        <v>46</v>
      </c>
      <c r="C80" s="8" t="s">
        <v>39</v>
      </c>
      <c r="D80" s="17"/>
      <c r="E80" s="16"/>
      <c r="F80" s="6"/>
    </row>
    <row r="81" spans="1:6" s="1" customFormat="1">
      <c r="A81" s="8" t="s">
        <v>109</v>
      </c>
      <c r="B81" s="19" t="s">
        <v>110</v>
      </c>
      <c r="C81" s="8" t="s">
        <v>12</v>
      </c>
      <c r="D81" s="8" t="s">
        <v>26</v>
      </c>
      <c r="E81" s="30" t="e">
        <f>ROUND((E83*E84+E86*E87+E89*E90+E92*E93+E95*E96+E98*E99+E101*E102+E104*E105+E107*E108+E110*E111+E113*E114+E116*E117+E119*E120)/(E84+E87+E90+E93+E96+E99+E102+E105+E108+E111+E114+E117+E120),2)</f>
        <v>#DIV/0!</v>
      </c>
      <c r="F81" s="31"/>
    </row>
    <row r="82" spans="1:6" s="1" customFormat="1">
      <c r="A82" s="8" t="s">
        <v>111</v>
      </c>
      <c r="B82" s="32" t="s">
        <v>112</v>
      </c>
      <c r="C82" s="8" t="s">
        <v>113</v>
      </c>
      <c r="D82" s="8" t="s">
        <v>26</v>
      </c>
      <c r="E82" s="8" t="s">
        <v>113</v>
      </c>
      <c r="F82" s="6"/>
    </row>
    <row r="83" spans="1:6" s="1" customFormat="1">
      <c r="A83" s="8" t="s">
        <v>114</v>
      </c>
      <c r="B83" s="15" t="s">
        <v>115</v>
      </c>
      <c r="C83" s="8" t="s">
        <v>12</v>
      </c>
      <c r="D83" s="8" t="s">
        <v>26</v>
      </c>
      <c r="E83" s="16"/>
      <c r="F83" s="6"/>
    </row>
    <row r="84" spans="1:6" s="1" customFormat="1">
      <c r="A84" s="8" t="s">
        <v>116</v>
      </c>
      <c r="B84" s="33" t="s">
        <v>117</v>
      </c>
      <c r="C84" s="34" t="s">
        <v>118</v>
      </c>
      <c r="D84" s="34" t="s">
        <v>26</v>
      </c>
      <c r="E84" s="24"/>
      <c r="F84" s="6"/>
    </row>
    <row r="85" spans="1:6" s="1" customFormat="1">
      <c r="A85" s="8" t="s">
        <v>119</v>
      </c>
      <c r="B85" s="32" t="s">
        <v>112</v>
      </c>
      <c r="C85" s="35" t="s">
        <v>113</v>
      </c>
      <c r="D85" s="35" t="s">
        <v>26</v>
      </c>
      <c r="E85" s="35" t="s">
        <v>26</v>
      </c>
      <c r="F85" s="6"/>
    </row>
    <row r="86" spans="1:6" s="1" customFormat="1">
      <c r="A86" s="8" t="s">
        <v>120</v>
      </c>
      <c r="B86" s="36" t="s">
        <v>115</v>
      </c>
      <c r="C86" s="35" t="s">
        <v>12</v>
      </c>
      <c r="D86" s="35" t="s">
        <v>26</v>
      </c>
      <c r="E86" s="16"/>
      <c r="F86" s="6"/>
    </row>
    <row r="87" spans="1:6" s="1" customFormat="1">
      <c r="A87" s="37" t="s">
        <v>121</v>
      </c>
      <c r="B87" s="33" t="s">
        <v>117</v>
      </c>
      <c r="C87" s="34" t="s">
        <v>118</v>
      </c>
      <c r="D87" s="34" t="s">
        <v>26</v>
      </c>
      <c r="E87" s="24"/>
      <c r="F87" s="6"/>
    </row>
    <row r="88" spans="1:6" s="1" customFormat="1">
      <c r="A88" s="8" t="s">
        <v>122</v>
      </c>
      <c r="B88" s="32" t="s">
        <v>112</v>
      </c>
      <c r="C88" s="35" t="s">
        <v>113</v>
      </c>
      <c r="D88" s="35" t="s">
        <v>26</v>
      </c>
      <c r="E88" s="35" t="s">
        <v>26</v>
      </c>
      <c r="F88" s="6"/>
    </row>
    <row r="89" spans="1:6" s="1" customFormat="1">
      <c r="A89" s="8" t="s">
        <v>123</v>
      </c>
      <c r="B89" s="36" t="s">
        <v>115</v>
      </c>
      <c r="C89" s="35" t="s">
        <v>12</v>
      </c>
      <c r="D89" s="35" t="s">
        <v>26</v>
      </c>
      <c r="E89" s="16"/>
      <c r="F89" s="6"/>
    </row>
    <row r="90" spans="1:6" s="1" customFormat="1">
      <c r="A90" s="37" t="s">
        <v>124</v>
      </c>
      <c r="B90" s="33" t="s">
        <v>117</v>
      </c>
      <c r="C90" s="34" t="s">
        <v>118</v>
      </c>
      <c r="D90" s="34" t="s">
        <v>26</v>
      </c>
      <c r="E90" s="24"/>
      <c r="F90" s="6"/>
    </row>
    <row r="91" spans="1:6" s="1" customFormat="1">
      <c r="A91" s="8" t="s">
        <v>125</v>
      </c>
      <c r="B91" s="32" t="s">
        <v>112</v>
      </c>
      <c r="C91" s="35" t="s">
        <v>113</v>
      </c>
      <c r="D91" s="35" t="s">
        <v>26</v>
      </c>
      <c r="E91" s="35" t="s">
        <v>26</v>
      </c>
      <c r="F91" s="6"/>
    </row>
    <row r="92" spans="1:6" s="1" customFormat="1">
      <c r="A92" s="8" t="s">
        <v>126</v>
      </c>
      <c r="B92" s="36" t="s">
        <v>115</v>
      </c>
      <c r="C92" s="35" t="s">
        <v>12</v>
      </c>
      <c r="D92" s="35" t="s">
        <v>26</v>
      </c>
      <c r="E92" s="16"/>
      <c r="F92" s="6"/>
    </row>
    <row r="93" spans="1:6" s="1" customFormat="1">
      <c r="A93" s="37" t="s">
        <v>127</v>
      </c>
      <c r="B93" s="33" t="s">
        <v>117</v>
      </c>
      <c r="C93" s="34" t="s">
        <v>118</v>
      </c>
      <c r="D93" s="34" t="s">
        <v>26</v>
      </c>
      <c r="E93" s="24"/>
      <c r="F93" s="6"/>
    </row>
    <row r="94" spans="1:6" s="1" customFormat="1">
      <c r="A94" s="8" t="s">
        <v>128</v>
      </c>
      <c r="B94" s="32" t="s">
        <v>112</v>
      </c>
      <c r="C94" s="35" t="s">
        <v>113</v>
      </c>
      <c r="D94" s="35" t="s">
        <v>26</v>
      </c>
      <c r="E94" s="35" t="s">
        <v>26</v>
      </c>
      <c r="F94" s="6"/>
    </row>
    <row r="95" spans="1:6" s="1" customFormat="1">
      <c r="A95" s="8" t="s">
        <v>129</v>
      </c>
      <c r="B95" s="36" t="s">
        <v>115</v>
      </c>
      <c r="C95" s="35" t="s">
        <v>12</v>
      </c>
      <c r="D95" s="35" t="s">
        <v>26</v>
      </c>
      <c r="E95" s="16"/>
      <c r="F95" s="6"/>
    </row>
    <row r="96" spans="1:6" s="1" customFormat="1">
      <c r="A96" s="8" t="s">
        <v>130</v>
      </c>
      <c r="B96" s="33" t="s">
        <v>117</v>
      </c>
      <c r="C96" s="34" t="s">
        <v>118</v>
      </c>
      <c r="D96" s="34" t="s">
        <v>26</v>
      </c>
      <c r="E96" s="24"/>
      <c r="F96" s="6"/>
    </row>
    <row r="97" spans="1:6" s="1" customFormat="1">
      <c r="A97" s="8" t="s">
        <v>131</v>
      </c>
      <c r="B97" s="32" t="s">
        <v>112</v>
      </c>
      <c r="C97" s="35" t="s">
        <v>113</v>
      </c>
      <c r="D97" s="35" t="s">
        <v>26</v>
      </c>
      <c r="E97" s="35" t="s">
        <v>26</v>
      </c>
      <c r="F97" s="6"/>
    </row>
    <row r="98" spans="1:6" s="1" customFormat="1">
      <c r="A98" s="8" t="s">
        <v>132</v>
      </c>
      <c r="B98" s="36" t="s">
        <v>115</v>
      </c>
      <c r="C98" s="35" t="s">
        <v>12</v>
      </c>
      <c r="D98" s="35" t="s">
        <v>26</v>
      </c>
      <c r="E98" s="16"/>
      <c r="F98" s="6"/>
    </row>
    <row r="99" spans="1:6" s="1" customFormat="1">
      <c r="A99" s="37" t="s">
        <v>133</v>
      </c>
      <c r="B99" s="33" t="s">
        <v>117</v>
      </c>
      <c r="C99" s="34" t="s">
        <v>118</v>
      </c>
      <c r="D99" s="34" t="s">
        <v>26</v>
      </c>
      <c r="E99" s="24"/>
      <c r="F99" s="6"/>
    </row>
    <row r="100" spans="1:6" s="1" customFormat="1">
      <c r="A100" s="8" t="s">
        <v>134</v>
      </c>
      <c r="B100" s="32" t="s">
        <v>112</v>
      </c>
      <c r="C100" s="35" t="s">
        <v>113</v>
      </c>
      <c r="D100" s="35" t="s">
        <v>26</v>
      </c>
      <c r="E100" s="35" t="s">
        <v>26</v>
      </c>
      <c r="F100" s="6"/>
    </row>
    <row r="101" spans="1:6" s="1" customFormat="1">
      <c r="A101" s="8" t="s">
        <v>135</v>
      </c>
      <c r="B101" s="36" t="s">
        <v>115</v>
      </c>
      <c r="C101" s="35" t="s">
        <v>12</v>
      </c>
      <c r="D101" s="35" t="s">
        <v>26</v>
      </c>
      <c r="E101" s="16"/>
      <c r="F101" s="6"/>
    </row>
    <row r="102" spans="1:6" s="1" customFormat="1">
      <c r="A102" s="37" t="s">
        <v>136</v>
      </c>
      <c r="B102" s="33" t="s">
        <v>117</v>
      </c>
      <c r="C102" s="34" t="s">
        <v>118</v>
      </c>
      <c r="D102" s="34" t="s">
        <v>26</v>
      </c>
      <c r="E102" s="24"/>
      <c r="F102" s="6"/>
    </row>
    <row r="103" spans="1:6" s="1" customFormat="1">
      <c r="A103" s="8" t="s">
        <v>137</v>
      </c>
      <c r="B103" s="32" t="s">
        <v>112</v>
      </c>
      <c r="C103" s="35" t="s">
        <v>113</v>
      </c>
      <c r="D103" s="35" t="s">
        <v>26</v>
      </c>
      <c r="E103" s="35" t="s">
        <v>26</v>
      </c>
      <c r="F103" s="6"/>
    </row>
    <row r="104" spans="1:6" s="1" customFormat="1">
      <c r="A104" s="8" t="s">
        <v>138</v>
      </c>
      <c r="B104" s="36" t="s">
        <v>115</v>
      </c>
      <c r="C104" s="35" t="s">
        <v>12</v>
      </c>
      <c r="D104" s="35" t="s">
        <v>26</v>
      </c>
      <c r="E104" s="16"/>
      <c r="F104" s="6"/>
    </row>
    <row r="105" spans="1:6" s="1" customFormat="1">
      <c r="A105" s="8" t="s">
        <v>139</v>
      </c>
      <c r="B105" s="33" t="s">
        <v>117</v>
      </c>
      <c r="C105" s="34" t="s">
        <v>118</v>
      </c>
      <c r="D105" s="34" t="s">
        <v>26</v>
      </c>
      <c r="E105" s="24"/>
      <c r="F105" s="6"/>
    </row>
    <row r="106" spans="1:6" s="1" customFormat="1">
      <c r="A106" s="8" t="s">
        <v>140</v>
      </c>
      <c r="B106" s="32" t="s">
        <v>112</v>
      </c>
      <c r="C106" s="35" t="s">
        <v>113</v>
      </c>
      <c r="D106" s="35" t="s">
        <v>26</v>
      </c>
      <c r="E106" s="35" t="s">
        <v>26</v>
      </c>
      <c r="F106" s="6"/>
    </row>
    <row r="107" spans="1:6" s="1" customFormat="1">
      <c r="A107" s="8" t="s">
        <v>141</v>
      </c>
      <c r="B107" s="36" t="s">
        <v>115</v>
      </c>
      <c r="C107" s="35" t="s">
        <v>12</v>
      </c>
      <c r="D107" s="35" t="s">
        <v>26</v>
      </c>
      <c r="E107" s="16"/>
      <c r="F107" s="6"/>
    </row>
    <row r="108" spans="1:6" s="1" customFormat="1">
      <c r="A108" s="37" t="s">
        <v>142</v>
      </c>
      <c r="B108" s="33" t="s">
        <v>117</v>
      </c>
      <c r="C108" s="34" t="s">
        <v>118</v>
      </c>
      <c r="D108" s="34" t="s">
        <v>26</v>
      </c>
      <c r="E108" s="24"/>
      <c r="F108" s="6"/>
    </row>
    <row r="109" spans="1:6" s="1" customFormat="1">
      <c r="A109" s="8" t="s">
        <v>143</v>
      </c>
      <c r="B109" s="32" t="s">
        <v>112</v>
      </c>
      <c r="C109" s="35" t="s">
        <v>113</v>
      </c>
      <c r="D109" s="35" t="s">
        <v>26</v>
      </c>
      <c r="E109" s="35" t="s">
        <v>26</v>
      </c>
      <c r="F109" s="6"/>
    </row>
    <row r="110" spans="1:6" s="1" customFormat="1">
      <c r="A110" s="8" t="s">
        <v>144</v>
      </c>
      <c r="B110" s="36" t="s">
        <v>115</v>
      </c>
      <c r="C110" s="35" t="s">
        <v>12</v>
      </c>
      <c r="D110" s="35" t="s">
        <v>26</v>
      </c>
      <c r="E110" s="16"/>
      <c r="F110" s="6"/>
    </row>
    <row r="111" spans="1:6" s="1" customFormat="1">
      <c r="A111" s="37" t="s">
        <v>145</v>
      </c>
      <c r="B111" s="33" t="s">
        <v>117</v>
      </c>
      <c r="C111" s="34" t="s">
        <v>118</v>
      </c>
      <c r="D111" s="34" t="s">
        <v>26</v>
      </c>
      <c r="E111" s="24"/>
      <c r="F111" s="6"/>
    </row>
    <row r="112" spans="1:6" s="1" customFormat="1">
      <c r="A112" s="8" t="s">
        <v>146</v>
      </c>
      <c r="B112" s="32" t="s">
        <v>112</v>
      </c>
      <c r="C112" s="35" t="s">
        <v>113</v>
      </c>
      <c r="D112" s="35" t="s">
        <v>26</v>
      </c>
      <c r="E112" s="35" t="s">
        <v>26</v>
      </c>
      <c r="F112" s="6"/>
    </row>
    <row r="113" spans="1:6" s="1" customFormat="1">
      <c r="A113" s="8" t="s">
        <v>147</v>
      </c>
      <c r="B113" s="36" t="s">
        <v>115</v>
      </c>
      <c r="C113" s="35" t="s">
        <v>12</v>
      </c>
      <c r="D113" s="35" t="s">
        <v>26</v>
      </c>
      <c r="E113" s="16"/>
      <c r="F113" s="6"/>
    </row>
    <row r="114" spans="1:6" s="1" customFormat="1">
      <c r="A114" s="8" t="s">
        <v>148</v>
      </c>
      <c r="B114" s="33" t="s">
        <v>117</v>
      </c>
      <c r="C114" s="34" t="s">
        <v>118</v>
      </c>
      <c r="D114" s="34" t="s">
        <v>26</v>
      </c>
      <c r="E114" s="24"/>
      <c r="F114" s="6"/>
    </row>
    <row r="115" spans="1:6" s="1" customFormat="1">
      <c r="A115" s="8" t="s">
        <v>149</v>
      </c>
      <c r="B115" s="32" t="s">
        <v>112</v>
      </c>
      <c r="C115" s="35" t="s">
        <v>113</v>
      </c>
      <c r="D115" s="35" t="s">
        <v>26</v>
      </c>
      <c r="E115" s="35" t="s">
        <v>26</v>
      </c>
      <c r="F115" s="6"/>
    </row>
    <row r="116" spans="1:6" s="1" customFormat="1">
      <c r="A116" s="8" t="s">
        <v>150</v>
      </c>
      <c r="B116" s="36" t="s">
        <v>115</v>
      </c>
      <c r="C116" s="35" t="s">
        <v>12</v>
      </c>
      <c r="D116" s="35" t="s">
        <v>26</v>
      </c>
      <c r="E116" s="16"/>
      <c r="F116" s="6"/>
    </row>
    <row r="117" spans="1:6" s="1" customFormat="1">
      <c r="A117" s="8" t="s">
        <v>151</v>
      </c>
      <c r="B117" s="33" t="s">
        <v>117</v>
      </c>
      <c r="C117" s="34" t="s">
        <v>118</v>
      </c>
      <c r="D117" s="34" t="s">
        <v>26</v>
      </c>
      <c r="E117" s="24"/>
      <c r="F117" s="6"/>
    </row>
    <row r="118" spans="1:6" s="1" customFormat="1">
      <c r="A118" s="8" t="s">
        <v>152</v>
      </c>
      <c r="B118" s="32" t="s">
        <v>112</v>
      </c>
      <c r="C118" s="35" t="s">
        <v>113</v>
      </c>
      <c r="D118" s="35" t="s">
        <v>26</v>
      </c>
      <c r="E118" s="35" t="s">
        <v>26</v>
      </c>
      <c r="F118" s="6"/>
    </row>
    <row r="119" spans="1:6" s="1" customFormat="1">
      <c r="A119" s="8" t="s">
        <v>153</v>
      </c>
      <c r="B119" s="36" t="s">
        <v>115</v>
      </c>
      <c r="C119" s="35" t="s">
        <v>12</v>
      </c>
      <c r="D119" s="35" t="s">
        <v>26</v>
      </c>
      <c r="E119" s="16"/>
      <c r="F119" s="6"/>
    </row>
    <row r="120" spans="1:6" s="1" customFormat="1">
      <c r="A120" s="8" t="s">
        <v>154</v>
      </c>
      <c r="B120" s="33" t="s">
        <v>117</v>
      </c>
      <c r="C120" s="34" t="s">
        <v>118</v>
      </c>
      <c r="D120" s="34" t="s">
        <v>26</v>
      </c>
      <c r="E120" s="24"/>
      <c r="F120" s="6"/>
    </row>
    <row r="121" spans="1:6" s="1" customFormat="1">
      <c r="A121" s="8" t="s">
        <v>155</v>
      </c>
      <c r="B121" s="13" t="s">
        <v>156</v>
      </c>
      <c r="C121" s="8" t="s">
        <v>12</v>
      </c>
      <c r="D121" s="8" t="s">
        <v>157</v>
      </c>
      <c r="E121" s="28">
        <f>ROUND(E122+E123,2)</f>
        <v>2.66</v>
      </c>
      <c r="F121" s="6"/>
    </row>
    <row r="122" spans="1:6" s="1" customFormat="1">
      <c r="A122" s="8" t="s">
        <v>158</v>
      </c>
      <c r="B122" s="15" t="s">
        <v>159</v>
      </c>
      <c r="C122" s="8" t="s">
        <v>12</v>
      </c>
      <c r="D122" s="8" t="s">
        <v>160</v>
      </c>
      <c r="E122" s="16">
        <v>1.22</v>
      </c>
      <c r="F122" s="6"/>
    </row>
    <row r="123" spans="1:6" s="1" customFormat="1" ht="15" customHeight="1">
      <c r="A123" s="101" t="s">
        <v>161</v>
      </c>
      <c r="B123" s="89" t="s">
        <v>162</v>
      </c>
      <c r="C123" s="8" t="s">
        <v>12</v>
      </c>
      <c r="D123" s="8" t="s">
        <v>163</v>
      </c>
      <c r="E123" s="103">
        <f>SIS011_F_SILUMOSPRODUKTOGAMYBOSsavoKintamojiKainos</f>
        <v>1.4418572905552098</v>
      </c>
      <c r="F123" s="6"/>
    </row>
    <row r="124" spans="1:6" s="1" customFormat="1" ht="15" customHeight="1">
      <c r="A124" s="102"/>
      <c r="B124" s="90"/>
      <c r="C124" s="8" t="s">
        <v>20</v>
      </c>
      <c r="D124" s="75" t="s">
        <v>291</v>
      </c>
      <c r="E124" s="108"/>
      <c r="F124" s="6"/>
    </row>
    <row r="125" spans="1:6" s="1" customFormat="1">
      <c r="A125" s="8" t="s">
        <v>164</v>
      </c>
      <c r="B125" s="93" t="s">
        <v>165</v>
      </c>
      <c r="C125" s="94"/>
      <c r="D125" s="94"/>
      <c r="E125" s="95"/>
      <c r="F125" s="6"/>
    </row>
    <row r="126" spans="1:6" s="1" customFormat="1">
      <c r="A126" s="8" t="s">
        <v>166</v>
      </c>
      <c r="B126" s="15" t="s">
        <v>167</v>
      </c>
      <c r="C126" s="38" t="s">
        <v>168</v>
      </c>
      <c r="D126" s="8" t="s">
        <v>169</v>
      </c>
      <c r="E126" s="24">
        <v>8.91</v>
      </c>
      <c r="F126" s="6"/>
    </row>
    <row r="127" spans="1:6" s="1" customFormat="1">
      <c r="A127" s="8" t="s">
        <v>170</v>
      </c>
      <c r="B127" s="15" t="s">
        <v>167</v>
      </c>
      <c r="C127" s="8" t="s">
        <v>171</v>
      </c>
      <c r="D127" s="8" t="s">
        <v>172</v>
      </c>
      <c r="E127" s="39">
        <v>10.54</v>
      </c>
      <c r="F127" s="6"/>
    </row>
    <row r="128" spans="1:6" s="1" customFormat="1">
      <c r="A128" s="8" t="s">
        <v>173</v>
      </c>
      <c r="B128" s="15" t="s">
        <v>174</v>
      </c>
      <c r="C128" s="8" t="s">
        <v>12</v>
      </c>
      <c r="D128" s="8" t="s">
        <v>175</v>
      </c>
      <c r="E128" s="39">
        <v>1.55</v>
      </c>
      <c r="F128" s="6"/>
    </row>
    <row r="129" spans="1:6" s="1" customFormat="1">
      <c r="A129" s="7" t="s">
        <v>176</v>
      </c>
      <c r="B129" s="9" t="s">
        <v>177</v>
      </c>
      <c r="C129" s="10"/>
      <c r="D129" s="10"/>
      <c r="E129" s="40"/>
      <c r="F129" s="6"/>
    </row>
    <row r="130" spans="1:6" s="1" customFormat="1">
      <c r="A130" s="8" t="s">
        <v>178</v>
      </c>
      <c r="B130" s="19" t="s">
        <v>179</v>
      </c>
      <c r="C130" s="8" t="s">
        <v>12</v>
      </c>
      <c r="D130" s="8" t="s">
        <v>180</v>
      </c>
      <c r="E130" s="28">
        <f>ROUND(E131+E132,2)</f>
        <v>1.39</v>
      </c>
      <c r="F130" s="6"/>
    </row>
    <row r="131" spans="1:6" s="1" customFormat="1">
      <c r="A131" s="8" t="s">
        <v>181</v>
      </c>
      <c r="B131" s="15" t="s">
        <v>182</v>
      </c>
      <c r="C131" s="8" t="s">
        <v>12</v>
      </c>
      <c r="D131" s="8" t="s">
        <v>183</v>
      </c>
      <c r="E131" s="16">
        <v>0.76</v>
      </c>
      <c r="F131" s="6"/>
    </row>
    <row r="132" spans="1:6" s="1" customFormat="1" ht="16.5" customHeight="1">
      <c r="A132" s="101" t="s">
        <v>184</v>
      </c>
      <c r="B132" s="89" t="s">
        <v>185</v>
      </c>
      <c r="C132" s="8" t="s">
        <v>12</v>
      </c>
      <c r="D132" s="8" t="s">
        <v>186</v>
      </c>
      <c r="E132" s="103">
        <f>0.1+(25817033*silumosproduktogamybosvienanarėkaina)/129231906</f>
        <v>0.63139592153039981</v>
      </c>
      <c r="F132" s="6"/>
    </row>
    <row r="133" spans="1:6" s="1" customFormat="1" ht="15.75" customHeight="1">
      <c r="A133" s="102"/>
      <c r="B133" s="90"/>
      <c r="C133" s="8" t="s">
        <v>20</v>
      </c>
      <c r="D133" s="76" t="s">
        <v>292</v>
      </c>
      <c r="E133" s="104"/>
      <c r="F133" s="6"/>
    </row>
    <row r="134" spans="1:6" s="1" customFormat="1" ht="17.25" customHeight="1">
      <c r="A134" s="8" t="s">
        <v>187</v>
      </c>
      <c r="B134" s="93" t="s">
        <v>188</v>
      </c>
      <c r="C134" s="94"/>
      <c r="D134" s="94"/>
      <c r="E134" s="95"/>
      <c r="F134" s="6"/>
    </row>
    <row r="135" spans="1:6" s="1" customFormat="1">
      <c r="A135" s="8" t="s">
        <v>189</v>
      </c>
      <c r="B135" s="15" t="s">
        <v>167</v>
      </c>
      <c r="C135" s="38" t="s">
        <v>168</v>
      </c>
      <c r="D135" s="8" t="s">
        <v>190</v>
      </c>
      <c r="E135" s="24">
        <v>5.52</v>
      </c>
      <c r="F135" s="6"/>
    </row>
    <row r="136" spans="1:6" s="1" customFormat="1">
      <c r="A136" s="8" t="s">
        <v>191</v>
      </c>
      <c r="B136" s="15" t="s">
        <v>167</v>
      </c>
      <c r="C136" s="38" t="s">
        <v>171</v>
      </c>
      <c r="D136" s="8" t="s">
        <v>192</v>
      </c>
      <c r="E136" s="24">
        <v>5.44</v>
      </c>
      <c r="F136" s="6"/>
    </row>
    <row r="137" spans="1:6" s="1" customFormat="1">
      <c r="A137" s="8" t="s">
        <v>193</v>
      </c>
      <c r="B137" s="15" t="s">
        <v>194</v>
      </c>
      <c r="C137" s="8" t="s">
        <v>12</v>
      </c>
      <c r="D137" s="8" t="s">
        <v>195</v>
      </c>
      <c r="E137" s="39">
        <v>0.65</v>
      </c>
      <c r="F137" s="6"/>
    </row>
    <row r="138" spans="1:6" s="1" customFormat="1">
      <c r="A138" s="7" t="s">
        <v>196</v>
      </c>
      <c r="B138" s="9" t="s">
        <v>197</v>
      </c>
      <c r="C138" s="10"/>
      <c r="D138" s="10"/>
      <c r="E138" s="40"/>
      <c r="F138" s="6"/>
    </row>
    <row r="139" spans="1:6" s="1" customFormat="1">
      <c r="A139" s="8" t="s">
        <v>198</v>
      </c>
      <c r="B139" s="15" t="s">
        <v>199</v>
      </c>
      <c r="C139" s="8" t="s">
        <v>12</v>
      </c>
      <c r="D139" s="8" t="s">
        <v>200</v>
      </c>
      <c r="E139" s="16">
        <v>0.12</v>
      </c>
      <c r="F139" s="6"/>
    </row>
    <row r="140" spans="1:6" s="1" customFormat="1">
      <c r="A140" s="8" t="s">
        <v>201</v>
      </c>
      <c r="B140" s="15" t="s">
        <v>202</v>
      </c>
      <c r="C140" s="38" t="s">
        <v>168</v>
      </c>
      <c r="D140" s="8" t="s">
        <v>203</v>
      </c>
      <c r="E140" s="16">
        <v>0.9</v>
      </c>
      <c r="F140" s="6"/>
    </row>
    <row r="141" spans="1:6" s="1" customFormat="1">
      <c r="A141" s="8" t="s">
        <v>204</v>
      </c>
      <c r="B141" s="15" t="s">
        <v>202</v>
      </c>
      <c r="C141" s="38" t="s">
        <v>171</v>
      </c>
      <c r="D141" s="8" t="s">
        <v>205</v>
      </c>
      <c r="E141" s="16">
        <v>0.89</v>
      </c>
      <c r="F141" s="6"/>
    </row>
    <row r="142" spans="1:6" s="1" customFormat="1">
      <c r="A142" s="7" t="s">
        <v>206</v>
      </c>
      <c r="B142" s="13" t="s">
        <v>207</v>
      </c>
      <c r="C142" s="7" t="s">
        <v>12</v>
      </c>
      <c r="D142" s="8"/>
      <c r="E142" s="14">
        <f>ROUND(E143+E144+E145+E146+E147+E148+E149+E150+E151+E152,2)</f>
        <v>-0.28999999999999998</v>
      </c>
      <c r="F142" s="6"/>
    </row>
    <row r="143" spans="1:6" s="1" customFormat="1" ht="48" customHeight="1">
      <c r="A143" s="8" t="s">
        <v>208</v>
      </c>
      <c r="B143" s="27" t="s">
        <v>295</v>
      </c>
      <c r="C143" s="8" t="s">
        <v>12</v>
      </c>
      <c r="D143" s="41" t="s">
        <v>298</v>
      </c>
      <c r="E143" s="42">
        <v>-0.03</v>
      </c>
      <c r="F143" s="6"/>
    </row>
    <row r="144" spans="1:6" s="1" customFormat="1" ht="44.25" customHeight="1">
      <c r="A144" s="8" t="s">
        <v>211</v>
      </c>
      <c r="B144" s="27" t="s">
        <v>296</v>
      </c>
      <c r="C144" s="8" t="s">
        <v>12</v>
      </c>
      <c r="D144" s="41" t="s">
        <v>298</v>
      </c>
      <c r="E144" s="42">
        <v>0.03</v>
      </c>
      <c r="F144" s="6"/>
    </row>
    <row r="145" spans="1:6" s="1" customFormat="1" ht="45" customHeight="1">
      <c r="A145" s="8" t="s">
        <v>212</v>
      </c>
      <c r="B145" s="27" t="s">
        <v>297</v>
      </c>
      <c r="C145" s="8" t="s">
        <v>12</v>
      </c>
      <c r="D145" s="41" t="s">
        <v>298</v>
      </c>
      <c r="E145" s="42">
        <v>-0.28999999999999998</v>
      </c>
      <c r="F145" s="6"/>
    </row>
    <row r="146" spans="1:6" s="1" customFormat="1" ht="45" customHeight="1">
      <c r="A146" s="8" t="s">
        <v>213</v>
      </c>
      <c r="B146" s="27" t="s">
        <v>209</v>
      </c>
      <c r="C146" s="8" t="s">
        <v>12</v>
      </c>
      <c r="D146" s="41" t="s">
        <v>210</v>
      </c>
      <c r="E146" s="42"/>
      <c r="F146" s="6"/>
    </row>
    <row r="147" spans="1:6" s="1" customFormat="1" ht="45" customHeight="1">
      <c r="A147" s="8" t="s">
        <v>214</v>
      </c>
      <c r="B147" s="27" t="s">
        <v>209</v>
      </c>
      <c r="C147" s="8" t="s">
        <v>12</v>
      </c>
      <c r="D147" s="41" t="s">
        <v>210</v>
      </c>
      <c r="E147" s="42"/>
      <c r="F147" s="6"/>
    </row>
    <row r="148" spans="1:6" s="1" customFormat="1" ht="54" customHeight="1">
      <c r="A148" s="8" t="s">
        <v>215</v>
      </c>
      <c r="B148" s="27" t="s">
        <v>209</v>
      </c>
      <c r="C148" s="8" t="s">
        <v>12</v>
      </c>
      <c r="D148" s="41" t="s">
        <v>210</v>
      </c>
      <c r="E148" s="42"/>
      <c r="F148" s="6"/>
    </row>
    <row r="149" spans="1:6" s="1" customFormat="1" ht="45" customHeight="1">
      <c r="A149" s="8" t="s">
        <v>216</v>
      </c>
      <c r="B149" s="27" t="s">
        <v>209</v>
      </c>
      <c r="C149" s="8" t="s">
        <v>12</v>
      </c>
      <c r="D149" s="41" t="s">
        <v>210</v>
      </c>
      <c r="E149" s="42"/>
      <c r="F149" s="6"/>
    </row>
    <row r="150" spans="1:6" s="1" customFormat="1" ht="45" customHeight="1">
      <c r="A150" s="8" t="s">
        <v>217</v>
      </c>
      <c r="B150" s="27" t="s">
        <v>209</v>
      </c>
      <c r="C150" s="8" t="s">
        <v>12</v>
      </c>
      <c r="D150" s="41" t="s">
        <v>210</v>
      </c>
      <c r="E150" s="42"/>
      <c r="F150" s="6"/>
    </row>
    <row r="151" spans="1:6" s="1" customFormat="1" ht="45" customHeight="1">
      <c r="A151" s="8" t="s">
        <v>218</v>
      </c>
      <c r="B151" s="27" t="s">
        <v>209</v>
      </c>
      <c r="C151" s="8" t="s">
        <v>12</v>
      </c>
      <c r="D151" s="41" t="s">
        <v>210</v>
      </c>
      <c r="E151" s="42"/>
      <c r="F151" s="6"/>
    </row>
    <row r="152" spans="1:6" s="1" customFormat="1" ht="45" customHeight="1">
      <c r="A152" s="8" t="s">
        <v>219</v>
      </c>
      <c r="B152" s="27" t="s">
        <v>209</v>
      </c>
      <c r="C152" s="8" t="s">
        <v>12</v>
      </c>
      <c r="D152" s="41" t="s">
        <v>210</v>
      </c>
      <c r="E152" s="42"/>
      <c r="F152" s="6"/>
    </row>
    <row r="153" spans="1:6" s="1" customFormat="1">
      <c r="A153" s="7" t="s">
        <v>220</v>
      </c>
      <c r="B153" s="13" t="s">
        <v>221</v>
      </c>
      <c r="C153" s="7" t="s">
        <v>12</v>
      </c>
      <c r="D153" s="8"/>
      <c r="E153" s="43">
        <f>ROUND(E121+E130+E139+E142,2)</f>
        <v>3.88</v>
      </c>
      <c r="F153" s="6"/>
    </row>
    <row r="154" spans="1:6" s="1" customFormat="1" ht="68.25" customHeight="1">
      <c r="A154" s="7" t="s">
        <v>222</v>
      </c>
      <c r="B154" s="44" t="s">
        <v>223</v>
      </c>
      <c r="C154" s="7" t="s">
        <v>12</v>
      </c>
      <c r="D154" s="45" t="s">
        <v>224</v>
      </c>
      <c r="E154" s="42"/>
      <c r="F154" s="6"/>
    </row>
    <row r="155" spans="1:6" s="1" customFormat="1">
      <c r="A155" s="7" t="s">
        <v>225</v>
      </c>
      <c r="B155" s="44" t="s">
        <v>226</v>
      </c>
      <c r="C155" s="7" t="s">
        <v>12</v>
      </c>
      <c r="D155" s="8" t="s">
        <v>26</v>
      </c>
      <c r="E155" s="43">
        <f>ROUND(E153-E154,2)</f>
        <v>3.88</v>
      </c>
      <c r="F155" s="6"/>
    </row>
    <row r="156" spans="1:6" s="1" customFormat="1">
      <c r="A156" s="7" t="s">
        <v>227</v>
      </c>
      <c r="B156" s="44" t="s">
        <v>228</v>
      </c>
      <c r="C156" s="7" t="s">
        <v>12</v>
      </c>
      <c r="D156" s="8" t="s">
        <v>26</v>
      </c>
      <c r="E156" s="43">
        <f>ROUND(E155*1.09,2)</f>
        <v>4.2300000000000004</v>
      </c>
      <c r="F156" s="6"/>
    </row>
    <row r="157" spans="1:6" s="1" customFormat="1">
      <c r="A157" s="7" t="s">
        <v>229</v>
      </c>
      <c r="B157" s="44" t="s">
        <v>230</v>
      </c>
      <c r="C157" s="7" t="s">
        <v>12</v>
      </c>
      <c r="D157" s="8" t="s">
        <v>26</v>
      </c>
      <c r="E157" s="42">
        <v>4.01</v>
      </c>
      <c r="F157" s="6"/>
    </row>
    <row r="158" spans="1:6" s="1" customFormat="1">
      <c r="A158" s="7" t="s">
        <v>231</v>
      </c>
      <c r="B158" s="44" t="s">
        <v>232</v>
      </c>
      <c r="C158" s="7" t="s">
        <v>233</v>
      </c>
      <c r="D158" s="8" t="s">
        <v>26</v>
      </c>
      <c r="E158" s="43">
        <f>((-E157 + E155)/ E157)*100</f>
        <v>-3.2418952618453836</v>
      </c>
      <c r="F158" s="6"/>
    </row>
    <row r="159" spans="1:6" s="1" customFormat="1">
      <c r="A159" s="8" t="s">
        <v>234</v>
      </c>
      <c r="B159" s="15" t="s">
        <v>235</v>
      </c>
      <c r="C159" s="8" t="s">
        <v>118</v>
      </c>
      <c r="D159" s="99" t="s">
        <v>303</v>
      </c>
      <c r="E159" s="46">
        <v>7714690</v>
      </c>
      <c r="F159" s="6"/>
    </row>
    <row r="160" spans="1:6" s="1" customFormat="1">
      <c r="A160" s="8" t="s">
        <v>236</v>
      </c>
      <c r="B160" s="15" t="s">
        <v>237</v>
      </c>
      <c r="C160" s="8" t="s">
        <v>118</v>
      </c>
      <c r="D160" s="100"/>
      <c r="E160" s="47">
        <f>SUM(E161:E167)</f>
        <v>7550470</v>
      </c>
      <c r="F160" s="6"/>
    </row>
    <row r="161" spans="1:6" s="1" customFormat="1">
      <c r="A161" s="8" t="s">
        <v>238</v>
      </c>
      <c r="B161" s="77" t="s">
        <v>294</v>
      </c>
      <c r="C161" s="8" t="s">
        <v>118</v>
      </c>
      <c r="D161" s="100"/>
      <c r="E161" s="46">
        <v>7550470</v>
      </c>
      <c r="F161" s="6"/>
    </row>
    <row r="162" spans="1:6" s="1" customFormat="1">
      <c r="A162" s="8" t="s">
        <v>240</v>
      </c>
      <c r="B162" s="27" t="s">
        <v>239</v>
      </c>
      <c r="C162" s="8" t="s">
        <v>118</v>
      </c>
      <c r="D162" s="100"/>
      <c r="E162" s="46"/>
      <c r="F162" s="6"/>
    </row>
    <row r="163" spans="1:6" s="1" customFormat="1">
      <c r="A163" s="8" t="s">
        <v>241</v>
      </c>
      <c r="B163" s="27" t="s">
        <v>239</v>
      </c>
      <c r="C163" s="8" t="s">
        <v>118</v>
      </c>
      <c r="D163" s="100"/>
      <c r="E163" s="46"/>
      <c r="F163" s="6"/>
    </row>
    <row r="164" spans="1:6" s="1" customFormat="1">
      <c r="A164" s="8" t="s">
        <v>242</v>
      </c>
      <c r="B164" s="27" t="s">
        <v>239</v>
      </c>
      <c r="C164" s="8" t="s">
        <v>118</v>
      </c>
      <c r="D164" s="100"/>
      <c r="E164" s="46"/>
      <c r="F164" s="6"/>
    </row>
    <row r="165" spans="1:6" s="1" customFormat="1">
      <c r="A165" s="8" t="s">
        <v>243</v>
      </c>
      <c r="B165" s="27" t="s">
        <v>239</v>
      </c>
      <c r="C165" s="8" t="s">
        <v>118</v>
      </c>
      <c r="D165" s="100"/>
      <c r="E165" s="46"/>
      <c r="F165" s="6"/>
    </row>
    <row r="166" spans="1:6" s="1" customFormat="1">
      <c r="A166" s="8" t="s">
        <v>244</v>
      </c>
      <c r="B166" s="27" t="s">
        <v>239</v>
      </c>
      <c r="C166" s="8" t="s">
        <v>118</v>
      </c>
      <c r="D166" s="100"/>
      <c r="E166" s="46"/>
      <c r="F166" s="6"/>
    </row>
    <row r="167" spans="1:6" s="1" customFormat="1">
      <c r="A167" s="8" t="s">
        <v>245</v>
      </c>
      <c r="B167" s="27" t="s">
        <v>239</v>
      </c>
      <c r="C167" s="8" t="s">
        <v>118</v>
      </c>
      <c r="D167" s="100"/>
      <c r="E167" s="46"/>
      <c r="F167" s="6"/>
    </row>
    <row r="168" spans="1:6" s="1" customFormat="1">
      <c r="A168" s="8" t="s">
        <v>246</v>
      </c>
      <c r="B168" s="15" t="s">
        <v>247</v>
      </c>
      <c r="C168" s="8" t="s">
        <v>118</v>
      </c>
      <c r="D168" s="100"/>
      <c r="E168" s="47">
        <f>SUM(E169:E175)</f>
        <v>6289354</v>
      </c>
      <c r="F168" s="6"/>
    </row>
    <row r="169" spans="1:6" s="1" customFormat="1">
      <c r="A169" s="8" t="s">
        <v>248</v>
      </c>
      <c r="B169" s="77" t="s">
        <v>294</v>
      </c>
      <c r="C169" s="8" t="s">
        <v>118</v>
      </c>
      <c r="D169" s="100"/>
      <c r="E169" s="46">
        <v>6289354</v>
      </c>
      <c r="F169" s="6"/>
    </row>
    <row r="170" spans="1:6" s="1" customFormat="1">
      <c r="A170" s="8" t="s">
        <v>249</v>
      </c>
      <c r="B170" s="27" t="s">
        <v>239</v>
      </c>
      <c r="C170" s="8" t="s">
        <v>118</v>
      </c>
      <c r="D170" s="100"/>
      <c r="E170" s="46"/>
      <c r="F170" s="6"/>
    </row>
    <row r="171" spans="1:6" s="1" customFormat="1">
      <c r="A171" s="8" t="s">
        <v>250</v>
      </c>
      <c r="B171" s="27" t="s">
        <v>239</v>
      </c>
      <c r="C171" s="8" t="s">
        <v>118</v>
      </c>
      <c r="D171" s="100"/>
      <c r="E171" s="46"/>
      <c r="F171" s="6"/>
    </row>
    <row r="172" spans="1:6" s="1" customFormat="1">
      <c r="A172" s="8" t="s">
        <v>251</v>
      </c>
      <c r="B172" s="27" t="s">
        <v>239</v>
      </c>
      <c r="C172" s="8" t="s">
        <v>118</v>
      </c>
      <c r="D172" s="100"/>
      <c r="E172" s="46"/>
      <c r="F172" s="6"/>
    </row>
    <row r="173" spans="1:6" s="1" customFormat="1">
      <c r="A173" s="8" t="s">
        <v>252</v>
      </c>
      <c r="B173" s="27" t="s">
        <v>239</v>
      </c>
      <c r="C173" s="8" t="s">
        <v>118</v>
      </c>
      <c r="D173" s="100"/>
      <c r="E173" s="46"/>
      <c r="F173" s="6"/>
    </row>
    <row r="174" spans="1:6" s="1" customFormat="1">
      <c r="A174" s="8" t="s">
        <v>253</v>
      </c>
      <c r="B174" s="27" t="s">
        <v>239</v>
      </c>
      <c r="C174" s="8" t="s">
        <v>118</v>
      </c>
      <c r="D174" s="100"/>
      <c r="E174" s="46"/>
      <c r="F174" s="6"/>
    </row>
    <row r="175" spans="1:6" s="1" customFormat="1">
      <c r="A175" s="8" t="s">
        <v>254</v>
      </c>
      <c r="B175" s="27" t="s">
        <v>239</v>
      </c>
      <c r="C175" s="8" t="s">
        <v>118</v>
      </c>
      <c r="D175" s="100"/>
      <c r="E175" s="46"/>
      <c r="F175" s="6"/>
    </row>
    <row r="176" spans="1:6" s="1" customFormat="1" ht="28.5" customHeight="1">
      <c r="A176" s="48" t="s">
        <v>255</v>
      </c>
      <c r="B176" s="15" t="s">
        <v>256</v>
      </c>
      <c r="C176" s="96" t="s">
        <v>293</v>
      </c>
      <c r="D176" s="97"/>
      <c r="E176" s="98"/>
      <c r="F176" s="6"/>
    </row>
    <row r="177" spans="1:6" s="1" customFormat="1">
      <c r="A177" s="49"/>
      <c r="B177" s="50"/>
      <c r="C177" s="49"/>
      <c r="D177" s="51"/>
      <c r="E177" s="52"/>
      <c r="F177" s="6"/>
    </row>
    <row r="178" spans="1:6" s="1" customFormat="1">
      <c r="A178" s="53" t="s">
        <v>257</v>
      </c>
      <c r="B178" s="6"/>
      <c r="C178" s="6"/>
      <c r="D178" s="6"/>
      <c r="E178" s="6"/>
      <c r="F178" s="6"/>
    </row>
    <row r="179" spans="1:6" s="2" customFormat="1" ht="39" customHeight="1">
      <c r="A179" s="91" t="s">
        <v>258</v>
      </c>
      <c r="B179" s="91"/>
      <c r="C179" s="91"/>
      <c r="D179" s="91"/>
      <c r="E179" s="91"/>
      <c r="F179" s="54"/>
    </row>
    <row r="180" spans="1:6" s="2" customFormat="1" ht="28.5" customHeight="1">
      <c r="A180" s="91" t="s">
        <v>259</v>
      </c>
      <c r="B180" s="91"/>
      <c r="C180" s="91"/>
      <c r="D180" s="91"/>
      <c r="E180" s="91"/>
      <c r="F180" s="54"/>
    </row>
    <row r="181" spans="1:6" s="2" customFormat="1" ht="33" customHeight="1">
      <c r="A181" s="91" t="s">
        <v>260</v>
      </c>
      <c r="B181" s="91"/>
      <c r="C181" s="91"/>
      <c r="D181" s="91"/>
      <c r="E181" s="91"/>
      <c r="F181" s="54"/>
    </row>
    <row r="182" spans="1:6" s="2" customFormat="1" ht="39" customHeight="1">
      <c r="A182" s="92" t="s">
        <v>261</v>
      </c>
      <c r="B182" s="92"/>
      <c r="C182" s="92"/>
      <c r="D182" s="92"/>
      <c r="E182" s="92"/>
      <c r="F182" s="54"/>
    </row>
    <row r="183" spans="1:6" s="2" customFormat="1" ht="20.25" customHeight="1">
      <c r="A183" s="92" t="s">
        <v>262</v>
      </c>
      <c r="B183" s="92"/>
      <c r="C183" s="92"/>
      <c r="D183" s="92"/>
      <c r="E183" s="92"/>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S1Gjo66gt+u8T55SXGT6+ZWPetxCBaR3hCZLlIwN/CO69kNuWLn78c+l7YO85TCxwT/szGFwHaFHGo3RArPKHg==" saltValue="TMM0tZqujP3DY718FVQ3Hb1l/0ovISjNcWJjp0w8Hw97u80/C7aQYlYGe6fvL6xI78P9FsqF42/QCDtMGp4ppQ==" spinCount="100000" sheet="1" objects="1" scenarios="1"/>
  <mergeCells count="23">
    <mergeCell ref="A181:E181"/>
    <mergeCell ref="A182:E182"/>
    <mergeCell ref="A183:E183"/>
    <mergeCell ref="B125:E125"/>
    <mergeCell ref="C176:E176"/>
    <mergeCell ref="D159:D175"/>
    <mergeCell ref="A132:A133"/>
    <mergeCell ref="E132:E133"/>
    <mergeCell ref="B134:E134"/>
    <mergeCell ref="A179:E179"/>
    <mergeCell ref="A180:E180"/>
    <mergeCell ref="A1:E1"/>
    <mergeCell ref="A2:E2"/>
    <mergeCell ref="A3:E3"/>
    <mergeCell ref="A5:E5"/>
    <mergeCell ref="B132:B133"/>
    <mergeCell ref="A13:A14"/>
    <mergeCell ref="E13:E14"/>
    <mergeCell ref="B15:E15"/>
    <mergeCell ref="A123:A124"/>
    <mergeCell ref="E123:E124"/>
    <mergeCell ref="B13:B14"/>
    <mergeCell ref="B123:B12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zoomScale="85" zoomScaleNormal="85" workbookViewId="0">
      <selection activeCell="I22" sqref="I22"/>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09" t="s">
        <v>0</v>
      </c>
      <c r="B1" s="110"/>
      <c r="C1" s="110"/>
      <c r="D1" s="110"/>
      <c r="E1" s="111"/>
    </row>
    <row r="2" spans="1:5" s="1" customFormat="1" ht="14.4">
      <c r="A2" s="109" t="s">
        <v>1</v>
      </c>
      <c r="B2" s="110"/>
      <c r="C2" s="110"/>
      <c r="D2" s="110"/>
      <c r="E2" s="111"/>
    </row>
    <row r="3" spans="1:5" s="1" customFormat="1" ht="14.4">
      <c r="A3" s="112"/>
      <c r="B3" s="113"/>
      <c r="C3" s="113"/>
      <c r="D3" s="113"/>
      <c r="E3" s="114"/>
    </row>
    <row r="4" spans="1:5" s="1" customFormat="1" ht="14.4">
      <c r="A4" s="55"/>
      <c r="B4" s="55"/>
      <c r="C4" s="55"/>
      <c r="D4" s="55"/>
      <c r="E4" s="55"/>
    </row>
    <row r="5" spans="1:5" s="1" customFormat="1" ht="14.4">
      <c r="A5" s="115" t="s">
        <v>263</v>
      </c>
      <c r="B5" s="116"/>
      <c r="C5" s="116"/>
      <c r="D5" s="116"/>
      <c r="E5" s="117"/>
    </row>
    <row r="6" spans="1:5" s="1" customFormat="1" ht="14.4">
      <c r="A6" s="55"/>
      <c r="B6" s="55"/>
      <c r="C6" s="55"/>
      <c r="D6" s="55"/>
      <c r="E6" s="55"/>
    </row>
    <row r="8" spans="1:5" s="1" customFormat="1" ht="15.6">
      <c r="A8" s="56" t="s">
        <v>3</v>
      </c>
      <c r="B8" s="56" t="s">
        <v>4</v>
      </c>
      <c r="C8" s="56" t="s">
        <v>5</v>
      </c>
      <c r="D8" s="56" t="s">
        <v>6</v>
      </c>
      <c r="E8" s="56" t="s">
        <v>264</v>
      </c>
    </row>
    <row r="9" spans="1:5" s="1" customFormat="1" ht="15.75" customHeight="1">
      <c r="A9" s="57">
        <v>1</v>
      </c>
      <c r="B9" s="57">
        <v>2</v>
      </c>
      <c r="C9" s="57">
        <v>3</v>
      </c>
      <c r="D9" s="57">
        <v>4</v>
      </c>
      <c r="E9" s="57">
        <v>5</v>
      </c>
    </row>
    <row r="10" spans="1:5" s="1" customFormat="1" ht="15.6">
      <c r="A10" s="56" t="s">
        <v>8</v>
      </c>
      <c r="B10" s="119" t="s">
        <v>265</v>
      </c>
      <c r="C10" s="119"/>
      <c r="D10" s="119"/>
      <c r="E10" s="119"/>
    </row>
    <row r="11" spans="1:5" s="1" customFormat="1" ht="15.6">
      <c r="A11" s="58" t="s">
        <v>10</v>
      </c>
      <c r="B11" s="59" t="s">
        <v>266</v>
      </c>
      <c r="C11" s="57" t="s">
        <v>267</v>
      </c>
      <c r="D11" s="60" t="s">
        <v>268</v>
      </c>
      <c r="E11" s="61">
        <v>0.19</v>
      </c>
    </row>
    <row r="12" spans="1:5" s="1" customFormat="1" ht="19.5" customHeight="1">
      <c r="A12" s="123" t="s">
        <v>21</v>
      </c>
      <c r="B12" s="62" t="s">
        <v>269</v>
      </c>
      <c r="C12" s="57" t="s">
        <v>267</v>
      </c>
      <c r="D12" s="60" t="s">
        <v>270</v>
      </c>
      <c r="E12" s="125">
        <f>(51*SIS012_F_SilumosKainaNaudojamaFaktas)/100+(1*SIS012_F_GeriamojoVandensTiekimoFaktas)+(0.013*SIS012_F_GeriamojoVandensPardavimoFaktas)</f>
        <v>3.7689900000000001</v>
      </c>
    </row>
    <row r="13" spans="1:5" s="1" customFormat="1" ht="18.75" customHeight="1">
      <c r="A13" s="124"/>
      <c r="B13" s="63"/>
      <c r="C13" s="57" t="s">
        <v>20</v>
      </c>
      <c r="D13" s="78" t="s">
        <v>299</v>
      </c>
      <c r="E13" s="126"/>
    </row>
    <row r="14" spans="1:5" s="1" customFormat="1" ht="20.25" customHeight="1">
      <c r="A14" s="57" t="s">
        <v>176</v>
      </c>
      <c r="B14" s="59" t="s">
        <v>271</v>
      </c>
      <c r="C14" s="57" t="s">
        <v>12</v>
      </c>
      <c r="D14" s="57" t="s">
        <v>26</v>
      </c>
      <c r="E14" s="61">
        <f>'Forma 1'!SIS011_F_GalutineSilumosVienanareKainos</f>
        <v>3.88</v>
      </c>
    </row>
    <row r="15" spans="1:5" s="1" customFormat="1" ht="19.5" customHeight="1">
      <c r="A15" s="57" t="s">
        <v>196</v>
      </c>
      <c r="B15" s="59" t="s">
        <v>272</v>
      </c>
      <c r="C15" s="57" t="s">
        <v>267</v>
      </c>
      <c r="D15" s="79" t="s">
        <v>300</v>
      </c>
      <c r="E15" s="61">
        <v>1.73</v>
      </c>
    </row>
    <row r="16" spans="1:5" s="1" customFormat="1" ht="48.75" customHeight="1">
      <c r="A16" s="57" t="s">
        <v>206</v>
      </c>
      <c r="B16" s="59" t="s">
        <v>273</v>
      </c>
      <c r="C16" s="60" t="s">
        <v>274</v>
      </c>
      <c r="D16" s="57" t="s">
        <v>26</v>
      </c>
      <c r="E16" s="61">
        <v>4.63</v>
      </c>
    </row>
    <row r="17" spans="1:5" s="1" customFormat="1" ht="15.6">
      <c r="A17" s="64" t="s">
        <v>220</v>
      </c>
      <c r="B17" s="65" t="s">
        <v>275</v>
      </c>
      <c r="C17" s="66" t="s">
        <v>267</v>
      </c>
      <c r="D17" s="57" t="s">
        <v>26</v>
      </c>
      <c r="E17" s="56">
        <f>+SUM(E18,E19,E20)</f>
        <v>0</v>
      </c>
    </row>
    <row r="18" spans="1:5" s="1" customFormat="1" ht="60" customHeight="1">
      <c r="A18" s="67" t="s">
        <v>276</v>
      </c>
      <c r="B18" s="68" t="s">
        <v>277</v>
      </c>
      <c r="C18" s="67" t="s">
        <v>267</v>
      </c>
      <c r="D18" s="69" t="s">
        <v>278</v>
      </c>
      <c r="E18" s="70"/>
    </row>
    <row r="19" spans="1:5" s="1" customFormat="1" ht="60" customHeight="1">
      <c r="A19" s="67" t="s">
        <v>279</v>
      </c>
      <c r="B19" s="68" t="s">
        <v>277</v>
      </c>
      <c r="C19" s="67" t="s">
        <v>267</v>
      </c>
      <c r="D19" s="69" t="s">
        <v>278</v>
      </c>
      <c r="E19" s="70"/>
    </row>
    <row r="20" spans="1:5" s="1" customFormat="1" ht="60" customHeight="1">
      <c r="A20" s="67" t="s">
        <v>280</v>
      </c>
      <c r="B20" s="68" t="s">
        <v>277</v>
      </c>
      <c r="C20" s="67" t="s">
        <v>267</v>
      </c>
      <c r="D20" s="69" t="s">
        <v>278</v>
      </c>
      <c r="E20" s="70"/>
    </row>
    <row r="21" spans="1:5" s="1" customFormat="1" ht="15.6">
      <c r="A21" s="64" t="s">
        <v>222</v>
      </c>
      <c r="B21" s="65" t="s">
        <v>281</v>
      </c>
      <c r="C21" s="64" t="s">
        <v>267</v>
      </c>
      <c r="D21" s="60" t="s">
        <v>26</v>
      </c>
      <c r="E21" s="56">
        <f>ROUND(E11+E12+E17,2)</f>
        <v>3.96</v>
      </c>
    </row>
    <row r="22" spans="1:5" s="1" customFormat="1" ht="15.6">
      <c r="A22" s="64" t="s">
        <v>225</v>
      </c>
      <c r="B22" s="65" t="s">
        <v>282</v>
      </c>
      <c r="C22" s="64" t="s">
        <v>267</v>
      </c>
      <c r="D22" s="57" t="s">
        <v>26</v>
      </c>
      <c r="E22" s="56">
        <f>+E21*1.21</f>
        <v>4.7915999999999999</v>
      </c>
    </row>
    <row r="23" spans="1:5" s="1" customFormat="1" ht="15.6">
      <c r="A23" s="64" t="s">
        <v>227</v>
      </c>
      <c r="B23" s="65" t="s">
        <v>283</v>
      </c>
      <c r="C23" s="64" t="s">
        <v>267</v>
      </c>
      <c r="D23" s="60" t="s">
        <v>26</v>
      </c>
      <c r="E23" s="71">
        <v>4.03</v>
      </c>
    </row>
    <row r="24" spans="1:5" s="1" customFormat="1" ht="16.5" customHeight="1">
      <c r="A24" s="57" t="s">
        <v>229</v>
      </c>
      <c r="B24" s="59" t="s">
        <v>284</v>
      </c>
      <c r="C24" s="57" t="s">
        <v>233</v>
      </c>
      <c r="D24" s="57" t="s">
        <v>26</v>
      </c>
      <c r="E24" s="58">
        <f>((-E23 + E21)/E23)*100</f>
        <v>-1.7369727047146473</v>
      </c>
    </row>
    <row r="25" spans="1:5" s="1" customFormat="1" ht="31.2">
      <c r="A25" s="57" t="s">
        <v>231</v>
      </c>
      <c r="B25" s="72" t="s">
        <v>285</v>
      </c>
      <c r="C25" s="120" t="s">
        <v>301</v>
      </c>
      <c r="D25" s="121"/>
      <c r="E25" s="122"/>
    </row>
    <row r="26" spans="1:5" s="1" customFormat="1" ht="15.6">
      <c r="A26" s="53" t="s">
        <v>257</v>
      </c>
      <c r="B26" s="73"/>
      <c r="C26" s="73"/>
      <c r="D26" s="73"/>
      <c r="E26" s="73"/>
    </row>
    <row r="27" spans="1:5" s="1" customFormat="1" ht="15.75" customHeight="1">
      <c r="A27" s="118" t="s">
        <v>286</v>
      </c>
      <c r="B27" s="118"/>
      <c r="C27" s="118"/>
      <c r="D27" s="118"/>
      <c r="E27" s="118"/>
    </row>
    <row r="28" spans="1:5" s="1" customFormat="1" ht="15.75" customHeight="1">
      <c r="A28" s="118" t="s">
        <v>287</v>
      </c>
      <c r="B28" s="118"/>
      <c r="C28" s="118"/>
      <c r="D28" s="118"/>
      <c r="E28" s="118"/>
    </row>
    <row r="29" spans="1:5" s="1" customFormat="1" ht="15.75" customHeight="1">
      <c r="A29" s="118" t="s">
        <v>288</v>
      </c>
      <c r="B29" s="118"/>
      <c r="C29" s="118"/>
      <c r="D29" s="118"/>
      <c r="E29" s="118"/>
    </row>
  </sheetData>
  <sheetProtection algorithmName="SHA-512" hashValue="ZCV9w5123ZZZRY7RE+fqt49HU9gmNRITWwuMFxFmDBNynJO+zgpxztg9ppIJasF1dOd9Uht5JkxQa5WrPF92lw==" saltValue="HuzhgSfTSjpQdlLcWgPkekOQvG3bDaZv+hWivHz/EggE1KPwKW4f2ooaWaV6i4xUBxbMJmW15sDizkYUgCtIk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0"/>
  <sheetViews>
    <sheetView topLeftCell="A4" zoomScale="85" zoomScaleNormal="85" workbookViewId="0">
      <selection activeCell="H18" sqref="H18"/>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09" t="s">
        <v>0</v>
      </c>
      <c r="B1" s="110"/>
      <c r="C1" s="110"/>
      <c r="D1" s="110"/>
      <c r="E1" s="111"/>
    </row>
    <row r="2" spans="1:5" s="1" customFormat="1" ht="14.4">
      <c r="A2" s="109" t="s">
        <v>1</v>
      </c>
      <c r="B2" s="110"/>
      <c r="C2" s="110"/>
      <c r="D2" s="110"/>
      <c r="E2" s="111"/>
    </row>
    <row r="3" spans="1:5" s="1" customFormat="1" ht="14.4">
      <c r="A3" s="112"/>
      <c r="B3" s="113"/>
      <c r="C3" s="113"/>
      <c r="D3" s="113"/>
      <c r="E3" s="114"/>
    </row>
    <row r="4" spans="1:5" s="1" customFormat="1" ht="14.4">
      <c r="A4" s="55"/>
      <c r="B4" s="55"/>
      <c r="C4" s="55"/>
      <c r="D4" s="55"/>
      <c r="E4" s="55"/>
    </row>
    <row r="5" spans="1:5" s="1" customFormat="1" ht="14.4">
      <c r="A5" s="115" t="s">
        <v>289</v>
      </c>
      <c r="B5" s="116"/>
      <c r="C5" s="116"/>
      <c r="D5" s="116"/>
      <c r="E5" s="117"/>
    </row>
    <row r="6" spans="1:5" s="1" customFormat="1" ht="14.4">
      <c r="A6" s="55"/>
      <c r="B6" s="55"/>
      <c r="C6" s="55"/>
      <c r="D6" s="55"/>
      <c r="E6" s="55"/>
    </row>
    <row r="8" spans="1:5" s="1" customFormat="1" ht="15.6">
      <c r="A8" s="56" t="s">
        <v>3</v>
      </c>
      <c r="B8" s="56" t="s">
        <v>4</v>
      </c>
      <c r="C8" s="56" t="s">
        <v>5</v>
      </c>
      <c r="D8" s="56" t="s">
        <v>6</v>
      </c>
      <c r="E8" s="56" t="s">
        <v>264</v>
      </c>
    </row>
    <row r="9" spans="1:5" s="1" customFormat="1" ht="16.5" customHeight="1">
      <c r="A9" s="57">
        <v>1</v>
      </c>
      <c r="B9" s="57">
        <v>2</v>
      </c>
      <c r="C9" s="57">
        <v>3</v>
      </c>
      <c r="D9" s="57">
        <v>4</v>
      </c>
      <c r="E9" s="57">
        <v>5</v>
      </c>
    </row>
    <row r="10" spans="1:5" s="1" customFormat="1" ht="19.5" customHeight="1">
      <c r="A10" s="56" t="s">
        <v>8</v>
      </c>
      <c r="B10" s="119" t="s">
        <v>265</v>
      </c>
      <c r="C10" s="119"/>
      <c r="D10" s="119"/>
      <c r="E10" s="119"/>
    </row>
    <row r="11" spans="1:5" s="1" customFormat="1" ht="15.6">
      <c r="A11" s="58" t="s">
        <v>10</v>
      </c>
      <c r="B11" s="59" t="s">
        <v>266</v>
      </c>
      <c r="C11" s="57" t="s">
        <v>267</v>
      </c>
      <c r="D11" s="60" t="s">
        <v>268</v>
      </c>
      <c r="E11" s="61">
        <v>0.19</v>
      </c>
    </row>
    <row r="12" spans="1:5" s="1" customFormat="1" ht="18.75" customHeight="1">
      <c r="A12" s="123" t="s">
        <v>21</v>
      </c>
      <c r="B12" s="62" t="s">
        <v>269</v>
      </c>
      <c r="C12" s="57" t="s">
        <v>267</v>
      </c>
      <c r="D12" s="60" t="s">
        <v>270</v>
      </c>
      <c r="E12" s="125">
        <f>(52.38*SIS012b_F_SilumosKainaNaudojamaFaktas)/100+(1.03*SIS012b_F_GeriamojoVandensTiekimoFaktas)+(0.013*SIS012b_F_GeriamojoVandensPardavimoFaktas)</f>
        <v>3.8744340000000004</v>
      </c>
    </row>
    <row r="13" spans="1:5" s="1" customFormat="1" ht="18.75" customHeight="1">
      <c r="A13" s="124"/>
      <c r="B13" s="63"/>
      <c r="C13" s="57" t="s">
        <v>20</v>
      </c>
      <c r="D13" s="78" t="s">
        <v>302</v>
      </c>
      <c r="E13" s="126"/>
    </row>
    <row r="14" spans="1:5" s="1" customFormat="1" ht="18" customHeight="1">
      <c r="A14" s="57" t="s">
        <v>176</v>
      </c>
      <c r="B14" s="59" t="s">
        <v>271</v>
      </c>
      <c r="C14" s="57" t="s">
        <v>12</v>
      </c>
      <c r="D14" s="57" t="s">
        <v>26</v>
      </c>
      <c r="E14" s="61">
        <f>'Forma 1'!SIS011_F_GalutineSilumosVienanareKainos</f>
        <v>3.88</v>
      </c>
    </row>
    <row r="15" spans="1:5" s="1" customFormat="1" ht="17.25" customHeight="1">
      <c r="A15" s="57" t="s">
        <v>196</v>
      </c>
      <c r="B15" s="59" t="s">
        <v>272</v>
      </c>
      <c r="C15" s="57" t="s">
        <v>267</v>
      </c>
      <c r="D15" s="79" t="s">
        <v>300</v>
      </c>
      <c r="E15" s="61">
        <v>1.73</v>
      </c>
    </row>
    <row r="16" spans="1:5" s="1" customFormat="1" ht="46.8">
      <c r="A16" s="57" t="s">
        <v>206</v>
      </c>
      <c r="B16" s="59" t="s">
        <v>273</v>
      </c>
      <c r="C16" s="60" t="s">
        <v>274</v>
      </c>
      <c r="D16" s="57" t="s">
        <v>26</v>
      </c>
      <c r="E16" s="61">
        <v>4.63</v>
      </c>
    </row>
    <row r="17" spans="1:5" s="1" customFormat="1" ht="15.6">
      <c r="A17" s="64" t="s">
        <v>220</v>
      </c>
      <c r="B17" s="65" t="s">
        <v>275</v>
      </c>
      <c r="C17" s="66" t="s">
        <v>267</v>
      </c>
      <c r="D17" s="57" t="s">
        <v>26</v>
      </c>
      <c r="E17" s="56">
        <f>+SUM(E18,E19,E20)</f>
        <v>0</v>
      </c>
    </row>
    <row r="18" spans="1:5" s="1" customFormat="1" ht="60" customHeight="1">
      <c r="A18" s="67" t="s">
        <v>276</v>
      </c>
      <c r="B18" s="68" t="s">
        <v>277</v>
      </c>
      <c r="C18" s="67" t="s">
        <v>267</v>
      </c>
      <c r="D18" s="69" t="s">
        <v>278</v>
      </c>
      <c r="E18" s="70"/>
    </row>
    <row r="19" spans="1:5" s="1" customFormat="1" ht="60" customHeight="1">
      <c r="A19" s="67" t="s">
        <v>279</v>
      </c>
      <c r="B19" s="68" t="s">
        <v>277</v>
      </c>
      <c r="C19" s="67" t="s">
        <v>267</v>
      </c>
      <c r="D19" s="69" t="s">
        <v>278</v>
      </c>
      <c r="E19" s="70"/>
    </row>
    <row r="20" spans="1:5" s="1" customFormat="1" ht="60" customHeight="1">
      <c r="A20" s="67" t="s">
        <v>280</v>
      </c>
      <c r="B20" s="68" t="s">
        <v>277</v>
      </c>
      <c r="C20" s="67" t="s">
        <v>267</v>
      </c>
      <c r="D20" s="69" t="s">
        <v>278</v>
      </c>
      <c r="E20" s="70"/>
    </row>
    <row r="21" spans="1:5" s="1" customFormat="1" ht="15.6">
      <c r="A21" s="64" t="s">
        <v>222</v>
      </c>
      <c r="B21" s="65" t="s">
        <v>281</v>
      </c>
      <c r="C21" s="64" t="s">
        <v>267</v>
      </c>
      <c r="D21" s="60" t="s">
        <v>26</v>
      </c>
      <c r="E21" s="56">
        <f>ROUND(E11+E12+E17,2)</f>
        <v>4.0599999999999996</v>
      </c>
    </row>
    <row r="22" spans="1:5" s="1" customFormat="1" ht="15.6">
      <c r="A22" s="64" t="s">
        <v>225</v>
      </c>
      <c r="B22" s="65" t="s">
        <v>282</v>
      </c>
      <c r="C22" s="64" t="s">
        <v>267</v>
      </c>
      <c r="D22" s="57" t="s">
        <v>26</v>
      </c>
      <c r="E22" s="56">
        <f>+E21*1.09</f>
        <v>4.4253999999999998</v>
      </c>
    </row>
    <row r="23" spans="1:5" s="1" customFormat="1" ht="15.6">
      <c r="A23" s="64" t="s">
        <v>227</v>
      </c>
      <c r="B23" s="65" t="s">
        <v>283</v>
      </c>
      <c r="C23" s="64" t="s">
        <v>267</v>
      </c>
      <c r="D23" s="60" t="s">
        <v>26</v>
      </c>
      <c r="E23" s="71">
        <v>4.13</v>
      </c>
    </row>
    <row r="24" spans="1:5" s="1" customFormat="1" ht="15.6">
      <c r="A24" s="57" t="s">
        <v>229</v>
      </c>
      <c r="B24" s="72" t="s">
        <v>284</v>
      </c>
      <c r="C24" s="57" t="s">
        <v>233</v>
      </c>
      <c r="D24" s="57" t="s">
        <v>26</v>
      </c>
      <c r="E24" s="58">
        <f>((-E23 + E21)/E23)*100</f>
        <v>-1.6949152542372952</v>
      </c>
    </row>
    <row r="25" spans="1:5" s="1" customFormat="1" ht="31.2">
      <c r="A25" s="57" t="s">
        <v>231</v>
      </c>
      <c r="B25" s="72" t="s">
        <v>285</v>
      </c>
      <c r="C25" s="120" t="s">
        <v>301</v>
      </c>
      <c r="D25" s="121"/>
      <c r="E25" s="122"/>
    </row>
    <row r="26" spans="1:5" s="1" customFormat="1" ht="15.6">
      <c r="A26" s="53" t="s">
        <v>257</v>
      </c>
      <c r="B26" s="73"/>
      <c r="C26" s="73"/>
      <c r="D26" s="73"/>
      <c r="E26" s="73"/>
    </row>
    <row r="27" spans="1:5" s="1" customFormat="1" ht="17.25" customHeight="1">
      <c r="A27" s="118" t="s">
        <v>286</v>
      </c>
      <c r="B27" s="118"/>
      <c r="C27" s="118"/>
      <c r="D27" s="118"/>
      <c r="E27" s="118"/>
    </row>
    <row r="28" spans="1:5" s="1" customFormat="1" ht="17.25" customHeight="1">
      <c r="A28" s="118" t="s">
        <v>287</v>
      </c>
      <c r="B28" s="118"/>
      <c r="C28" s="118"/>
      <c r="D28" s="118"/>
      <c r="E28" s="118"/>
    </row>
    <row r="29" spans="1:5" s="1" customFormat="1" ht="15.75" customHeight="1">
      <c r="A29" s="118" t="s">
        <v>288</v>
      </c>
      <c r="B29" s="118"/>
      <c r="C29" s="118"/>
      <c r="D29" s="118"/>
      <c r="E29" s="118"/>
    </row>
    <row r="30" spans="1:5" s="1" customFormat="1" ht="14.4">
      <c r="A30" s="74"/>
      <c r="B30" s="74"/>
      <c r="C30" s="74"/>
    </row>
  </sheetData>
  <sheetProtection algorithmName="SHA-512" hashValue="MHsOHR+3N9U8Mb+Sur1mbRGurbVbZLKDkVM3tHHV3kHwalyhVIQV3O7+d0yNviFkd/n9J5yy5DH+lSGvWxw8sQ==" saltValue="8wpRG4+CHi4xlpf/IrDcr8bgzDoJlrjUDbmZVPAk8opzNcovUcxSF3Bx4RlFF3oPOrmUFnVmaOkqF5a/hIVwXw=="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900</vt:i4>
      </vt:variant>
    </vt:vector>
  </HeadingPairs>
  <TitlesOfParts>
    <vt:vector size="903" baseType="lpstr">
      <vt:lpstr>Forma 1</vt:lpstr>
      <vt:lpstr>Forma 2</vt:lpstr>
      <vt:lpstr>Forma 3</vt:lpstr>
      <vt:lpstr>ggggggg</vt:lpstr>
      <vt:lpstr>silumosproduktogamybosvienanarėkaina</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2021-06-18T07:44:48Z</cp:lastPrinted>
  <dcterms:created xsi:type="dcterms:W3CDTF">2021-05-06T21:21:30Z</dcterms:created>
  <dcterms:modified xsi:type="dcterms:W3CDTF">2021-06-18T07:44:55Z</dcterms:modified>
</cp:coreProperties>
</file>