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irenap\Documents\Irena\Documents\Kasmenesiniai kainos perskaiciavimai\2024\balandis\"/>
    </mc:Choice>
  </mc:AlternateContent>
  <xr:revisionPtr revIDLastSave="0" documentId="13_ncr:1_{5018D815-F65F-47F6-9D5A-329CCF63E65D}" xr6:coauthVersionLast="47" xr6:coauthVersionMax="47" xr10:uidLastSave="{00000000-0000-0000-0000-000000000000}"/>
  <bookViews>
    <workbookView xWindow="-108" yWindow="-108" windowWidth="23256" windowHeight="12576" activeTab="2" xr2:uid="{00000000-000D-0000-FFFF-FFFF00000000}"/>
  </bookViews>
  <sheets>
    <sheet name="Forma 2" sheetId="2" r:id="rId1"/>
    <sheet name="Forma 3" sheetId="3" r:id="rId2"/>
    <sheet name="Forma 1" sheetId="4" r:id="rId3"/>
  </sheets>
  <definedNames>
    <definedName name="SIS011_F_Vidutinesverti1Kainos1" localSheetId="2">'Forma 1'!$E$16</definedName>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workbook>
</file>

<file path=xl/calcChain.xml><?xml version="1.0" encoding="utf-8"?>
<calcChain xmlns="http://schemas.openxmlformats.org/spreadsheetml/2006/main">
  <c r="E12" i="3" l="1"/>
  <c r="E12" i="2"/>
  <c r="E14" i="3"/>
  <c r="E14" i="2"/>
  <c r="E57" i="4"/>
  <c r="E14" i="4" l="1"/>
  <c r="E89" i="4" l="1"/>
  <c r="E81" i="4"/>
  <c r="E65" i="4"/>
  <c r="E61" i="4"/>
  <c r="E55" i="4"/>
  <c r="B49" i="4"/>
  <c r="B48" i="4"/>
  <c r="B46" i="4"/>
  <c r="B45" i="4"/>
  <c r="B43" i="4"/>
  <c r="B42" i="4"/>
  <c r="B40" i="4"/>
  <c r="B39" i="4"/>
  <c r="B37" i="4"/>
  <c r="B36" i="4"/>
  <c r="B34" i="4"/>
  <c r="B33" i="4"/>
  <c r="B31" i="4"/>
  <c r="B30" i="4"/>
  <c r="B28" i="4"/>
  <c r="B27" i="4"/>
  <c r="B25" i="4"/>
  <c r="B24" i="4"/>
  <c r="B22" i="4"/>
  <c r="B21" i="4"/>
  <c r="E16" i="4"/>
  <c r="E53" i="4" s="1"/>
  <c r="E17" i="3"/>
  <c r="E21" i="3" s="1"/>
  <c r="E22" i="3" s="1"/>
  <c r="E17" i="2"/>
  <c r="E21" i="2" s="1"/>
  <c r="E22" i="2" s="1"/>
  <c r="E12" i="4" l="1"/>
  <c r="E76" i="4" s="1"/>
  <c r="E78" i="4" s="1"/>
  <c r="E79" i="4" s="1"/>
</calcChain>
</file>

<file path=xl/sharedStrings.xml><?xml version="1.0" encoding="utf-8"?>
<sst xmlns="http://schemas.openxmlformats.org/spreadsheetml/2006/main" count="428" uniqueCount="234">
  <si>
    <t>Ūkio subjektas: MAŽEIKIŲ ŠILUMOS TINKLAI UAB</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</si>
  <si>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</si>
  <si>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</si>
  <si>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</si>
  <si>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</si>
  <si>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</si>
  <si>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</si>
  <si>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</si>
  <si>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</si>
  <si>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</si>
  <si>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</si>
  <si>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</si>
  <si>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</si>
  <si>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</si>
  <si>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</si>
  <si>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</si>
  <si>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r>
      <t>T</t>
    </r>
    <r>
      <rPr>
        <vertAlign val="subscript"/>
        <sz val="12"/>
        <color theme="1"/>
        <rFont val="Times New Roman"/>
        <family val="1"/>
        <charset val="186"/>
      </rPr>
      <t xml:space="preserve">kv kd </t>
    </r>
  </si>
  <si>
    <t>formulė</t>
  </si>
  <si>
    <t>2.</t>
  </si>
  <si>
    <t>Šilumos kaina, naudojama karšto vandens kainos skaičiavimuose</t>
  </si>
  <si>
    <t>ct/kWh</t>
  </si>
  <si>
    <t>-</t>
  </si>
  <si>
    <t>3.</t>
  </si>
  <si>
    <t>Geriamojo vandens tiekimo ir nuotekų tvarkymo paslaugų kaina</t>
  </si>
  <si>
    <t>4.</t>
  </si>
  <si>
    <t>Geriamojo vandens pardavimo kaina</t>
  </si>
  <si>
    <t>Eur/apsk. pr. per mėn.</t>
  </si>
  <si>
    <t>5.</t>
  </si>
  <si>
    <r>
      <t xml:space="preserve">PAPILDOMA DEDAMOJI </t>
    </r>
    <r>
      <rPr>
        <sz val="12"/>
        <color theme="1"/>
        <rFont val="Times New Roman"/>
        <family val="1"/>
      </rPr>
      <t>(5.1. + 5.2. + ...)</t>
    </r>
  </si>
  <si>
    <r>
      <t>Eur/m</t>
    </r>
    <r>
      <rPr>
        <b/>
        <vertAlign val="superscript"/>
        <sz val="12"/>
        <color theme="1"/>
        <rFont val="Times New Roman"/>
        <family val="1"/>
      </rPr>
      <t>3</t>
    </r>
  </si>
  <si>
    <t>5.1.</t>
  </si>
  <si>
    <r>
      <t xml:space="preserve">Papildoma dedamoji dėl </t>
    </r>
    <r>
      <rPr>
        <i/>
        <sz val="12"/>
        <color theme="1"/>
        <rFont val="Times New Roman"/>
        <family val="1"/>
      </rPr>
      <t>(įrašyti),</t>
    </r>
    <r>
      <rPr>
        <sz val="12"/>
        <color theme="1"/>
        <rFont val="Times New Roman"/>
        <family val="1"/>
      </rPr>
      <t xml:space="preserve"> nustatyta </t>
    </r>
    <r>
      <rPr>
        <i/>
        <sz val="12"/>
        <color theme="1"/>
        <rFont val="Times New Roman"/>
        <family val="1"/>
      </rPr>
      <t>(įrašyti sprendimo, nutarimo ar ūkio subjekto įstatuose nustatyto dokumento datą ir numerį)</t>
    </r>
  </si>
  <si>
    <r>
      <t>Eur/m</t>
    </r>
    <r>
      <rPr>
        <vertAlign val="superscript"/>
        <sz val="12"/>
        <color theme="1"/>
        <rFont val="Times New Roman"/>
        <family val="1"/>
      </rPr>
      <t>3</t>
    </r>
  </si>
  <si>
    <t>Taikymo laikotarpis
nuo (įrašyti laikotarpį)
iki (įrašyti laikotarpį)</t>
  </si>
  <si>
    <t>5.2.</t>
  </si>
  <si>
    <t>5.3.</t>
  </si>
  <si>
    <t>6.</t>
  </si>
  <si>
    <r>
      <t xml:space="preserve">Galutinė karšto vandens kaina </t>
    </r>
    <r>
      <rPr>
        <b/>
        <i/>
        <sz val="12"/>
        <color theme="1"/>
        <rFont val="Times New Roman"/>
        <family val="1"/>
      </rPr>
      <t>(be PVM)</t>
    </r>
    <r>
      <rPr>
        <b/>
        <sz val="12"/>
        <color theme="1"/>
        <rFont val="Times New Roman"/>
        <family val="1"/>
        <charset val="186"/>
      </rPr>
      <t xml:space="preserve">  </t>
    </r>
    <r>
      <rPr>
        <sz val="12"/>
        <color theme="1"/>
        <rFont val="Times New Roman"/>
        <family val="1"/>
      </rPr>
      <t>(1.1. + 1.2. + 5)</t>
    </r>
  </si>
  <si>
    <r>
      <t>Eur/m</t>
    </r>
    <r>
      <rPr>
        <b/>
        <vertAlign val="superscript"/>
        <sz val="12"/>
        <color theme="1"/>
        <rFont val="Times New Roman"/>
        <family val="1"/>
        <charset val="186"/>
      </rPr>
      <t>3</t>
    </r>
  </si>
  <si>
    <t>7.</t>
  </si>
  <si>
    <r>
      <t xml:space="preserve">Galutinė karšto vandens kaina </t>
    </r>
    <r>
      <rPr>
        <b/>
        <i/>
        <sz val="12"/>
        <color theme="1"/>
        <rFont val="Times New Roman"/>
        <family val="1"/>
      </rPr>
      <t>(su PVM)</t>
    </r>
  </si>
  <si>
    <t>8.</t>
  </si>
  <si>
    <t>Nutarimas ar ūkio subjekto įstatuose nustatytas dokumentas, kuriuo nustatytos karšto vandens kainos dedamosios</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</si>
  <si>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</si>
  <si>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</si>
  <si>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</si>
  <si>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</si>
  <si>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</si>
  <si>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2"/>
        <color theme="1"/>
        <rFont val="Times New Roman"/>
        <family val="1"/>
        <charset val="186"/>
      </rPr>
      <t>kv kd</t>
    </r>
    <r>
      <rPr>
        <sz val="12"/>
        <color theme="1"/>
        <rFont val="Times New Roman"/>
        <family val="1"/>
        <charset val="186"/>
      </rPr>
      <t xml:space="preserve"> </t>
    </r>
  </si>
  <si>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</si>
  <si>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</si>
  <si>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</si>
  <si>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</si>
  <si>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</si>
  <si>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</si>
  <si>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</si>
  <si>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</si>
  <si>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</si>
  <si>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</si>
  <si>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</si>
  <si>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</si>
  <si>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</si>
  <si>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</si>
  <si>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rFont val="Times New Roman"/>
        <family val="1"/>
        <charset val="186"/>
      </rPr>
      <t>HG</t>
    </r>
    <r>
      <rPr>
        <sz val="12"/>
        <rFont val="Times New Roman"/>
        <family val="1"/>
        <charset val="186"/>
      </rPr>
      <t xml:space="preserve"> = T</t>
    </r>
    <r>
      <rPr>
        <vertAlign val="subscript"/>
        <sz val="12"/>
        <rFont val="Times New Roman"/>
        <family val="1"/>
        <charset val="186"/>
      </rPr>
      <t xml:space="preserve">HG,PD </t>
    </r>
    <r>
      <rPr>
        <sz val="12"/>
        <rFont val="Times New Roman"/>
        <family val="1"/>
        <charset val="186"/>
      </rPr>
      <t>+ T</t>
    </r>
    <r>
      <rPr>
        <vertAlign val="subscript"/>
        <sz val="12"/>
        <rFont val="Times New Roman"/>
        <family val="1"/>
        <charset val="186"/>
      </rPr>
      <t>HG,KD</t>
    </r>
    <r>
      <rPr>
        <sz val="12"/>
        <rFont val="Times New Roman"/>
        <family val="1"/>
        <charset val="186"/>
      </rPr>
      <t xml:space="preserve"> </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</si>
  <si>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</si>
  <si>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</si>
  <si>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</si>
  <si>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</si>
  <si>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</si>
  <si>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rFont val="Times New Roman"/>
        <family val="1"/>
        <charset val="186"/>
      </rPr>
      <t>HG,PD</t>
    </r>
  </si>
  <si>
    <t>Malkinė mediena</t>
  </si>
  <si>
    <t>Malkinės medienos</t>
  </si>
  <si>
    <t>Balandis</t>
  </si>
  <si>
    <t>1.1.2</t>
  </si>
  <si>
    <t>vienanarės kainos kintamoji dedamoji</t>
  </si>
  <si>
    <r>
      <t>T</t>
    </r>
    <r>
      <rPr>
        <vertAlign val="subscript"/>
        <sz val="12"/>
        <rFont val="Times New Roman"/>
        <family val="1"/>
        <charset val="186"/>
      </rPr>
      <t>HG,KD</t>
    </r>
  </si>
  <si>
    <t>Medienos briketai</t>
  </si>
  <si>
    <t>Medienos briketų</t>
  </si>
  <si>
    <t>Gegužė</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</si>
  <si>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</si>
  <si>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</si>
  <si>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</si>
  <si>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</si>
  <si>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</si>
  <si>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</si>
  <si>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</si>
  <si>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</si>
  <si>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</si>
  <si>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</si>
  <si>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</si>
  <si>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</si>
  <si>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</si>
  <si>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</si>
  <si>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</si>
  <si>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</si>
  <si>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</si>
  <si>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</si>
  <si>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</si>
  <si>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</si>
  <si>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</si>
  <si>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</si>
  <si>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</si>
  <si>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</si>
  <si>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</si>
  <si>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</si>
  <si>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Prašome pasirinktį kuro rūšį</t>
  </si>
  <si>
    <t>Biodujos</t>
  </si>
  <si>
    <t>Biodujų</t>
  </si>
  <si>
    <t>Lapkritis</t>
  </si>
  <si>
    <t xml:space="preserve">Eur/MWh </t>
  </si>
  <si>
    <t>Šiaudai (įskaitant grūdų išvalas)</t>
  </si>
  <si>
    <t>Šiaudų (įskaitant grūdų išvalas)</t>
  </si>
  <si>
    <t>Gruodis</t>
  </si>
  <si>
    <t>1.1.3.2.2.</t>
  </si>
  <si>
    <t>Durpės</t>
  </si>
  <si>
    <t>Durpių</t>
  </si>
  <si>
    <t>1.1.3.3.</t>
  </si>
  <si>
    <t>1.1.3.3.1.</t>
  </si>
  <si>
    <t>1.1.3.3.2.</t>
  </si>
  <si>
    <t>1.1.3.4.</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</si>
  <si>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</si>
  <si>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</si>
  <si>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</si>
  <si>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</si>
  <si>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</si>
  <si>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</si>
  <si>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</si>
  <si>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</si>
  <si>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</si>
  <si>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</si>
  <si>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</si>
  <si>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</si>
  <si>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</si>
  <si>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</si>
  <si>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</si>
  <si>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</si>
  <si>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</si>
  <si>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</si>
  <si>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</si>
  <si>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</si>
  <si>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</si>
  <si>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</si>
  <si>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</si>
  <si>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</si>
  <si>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</si>
  <si>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b/>
        <sz val="12"/>
        <color rgb="FF000000"/>
        <rFont val="Times New Roman"/>
        <family val="1"/>
      </rPr>
      <t>Šilumos</t>
    </r>
    <r>
      <rPr>
        <sz val="12"/>
        <color rgb="FF000000"/>
        <rFont val="Times New Roman"/>
        <family val="1"/>
      </rPr>
      <t xml:space="preserve"> įsigijimo šilumos aukcione kaina </t>
    </r>
    <r>
      <rPr>
        <b/>
        <sz val="12"/>
        <color rgb="FF000000"/>
        <rFont val="Times New Roman"/>
        <family val="1"/>
      </rPr>
      <t>taikoma šilumos kainos skaičiavime</t>
    </r>
  </si>
  <si>
    <t>Šilumos (produkto) gamybos (įsigijimo) dvinarė kaina (kainos dedamosios):</t>
  </si>
  <si>
    <t>1.2.1.</t>
  </si>
  <si>
    <r>
      <t>pastovioji kainos dalis (</t>
    </r>
    <r>
      <rPr>
        <i/>
        <sz val="12"/>
        <rFont val="Times New Roman"/>
        <family val="1"/>
        <charset val="186"/>
      </rPr>
      <t>mėnesio užmokestis</t>
    </r>
    <r>
      <rPr>
        <sz val="12"/>
        <rFont val="Times New Roman"/>
        <family val="1"/>
        <charset val="186"/>
      </rPr>
      <t>)</t>
    </r>
  </si>
  <si>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</si>
  <si>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</si>
  <si>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</si>
  <si>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</si>
  <si>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</si>
  <si>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</si>
  <si>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</si>
  <si>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r>
      <t>Šilumos perdavimo vienanarė kaina (</t>
    </r>
    <r>
      <rPr>
        <i/>
        <sz val="12"/>
        <color rgb="FF000000"/>
        <rFont val="Times New Roman"/>
        <family val="1"/>
      </rPr>
      <t>kainos dedamosios)</t>
    </r>
    <r>
      <rPr>
        <sz val="12"/>
        <color rgb="FF000000"/>
        <rFont val="Times New Roman"/>
        <family val="1"/>
      </rPr>
      <t xml:space="preserve"> </t>
    </r>
    <r>
      <rPr>
        <i/>
        <sz val="12"/>
        <color rgb="FF000000"/>
        <rFont val="Times New Roman"/>
        <family val="1"/>
      </rPr>
      <t>(</t>
    </r>
    <r>
      <rPr>
        <b/>
        <i/>
        <sz val="12"/>
        <color rgb="FF000000"/>
        <rFont val="Times New Roman"/>
        <family val="1"/>
      </rPr>
      <t>2.1.1 + 2.1.2</t>
    </r>
    <r>
      <rPr>
        <i/>
        <sz val="12"/>
        <color rgb="FF000000"/>
        <rFont val="Times New Roman"/>
        <family val="1"/>
      </rPr>
      <t>)</t>
    </r>
  </si>
  <si>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</si>
  <si>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</si>
  <si>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</si>
  <si>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</si>
  <si>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</si>
  <si>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</si>
  <si>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</si>
  <si>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2.2.</t>
  </si>
  <si>
    <r>
      <t>Šilumos perdavimo dvinarė kaina (</t>
    </r>
    <r>
      <rPr>
        <i/>
        <sz val="12"/>
        <rFont val="Times New Roman"/>
        <family val="1"/>
        <charset val="186"/>
      </rPr>
      <t>kainos dedamosios</t>
    </r>
    <r>
      <rPr>
        <sz val="12"/>
        <rFont val="Times New Roman"/>
        <family val="1"/>
        <charset val="186"/>
      </rPr>
      <t>):</t>
    </r>
  </si>
  <si>
    <t>2.2.1.</t>
  </si>
  <si>
    <r>
      <t>pastovioji kainos dalis (</t>
    </r>
    <r>
      <rPr>
        <i/>
        <sz val="12"/>
        <rFont val="Times New Roman"/>
        <family val="1"/>
        <charset val="186"/>
      </rPr>
      <t>mėnesio užmokestis)</t>
    </r>
  </si>
  <si>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</si>
  <si>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</si>
  <si>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</si>
  <si>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</si>
  <si>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</si>
  <si>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</si>
  <si>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</si>
  <si>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</si>
  <si>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r>
      <t xml:space="preserve">Mažmeninio aptarnavimo pastovus </t>
    </r>
    <r>
      <rPr>
        <i/>
        <sz val="12"/>
        <color rgb="FF000000"/>
        <rFont val="Times New Roman"/>
        <family val="1"/>
      </rPr>
      <t>(mėnesio užmokestis</t>
    </r>
    <r>
      <rPr>
        <b/>
        <i/>
        <sz val="12"/>
        <color rgb="FF000000"/>
        <rFont val="Times New Roman"/>
        <family val="1"/>
      </rPr>
      <t>)</t>
    </r>
  </si>
  <si>
    <r>
      <t>T</t>
    </r>
    <r>
      <rPr>
        <vertAlign val="subscript"/>
        <sz val="12"/>
        <rFont val="Times New Roman"/>
        <family val="1"/>
        <charset val="186"/>
      </rPr>
      <t>HS, MU</t>
    </r>
  </si>
  <si>
    <r>
      <t>NEPADENGTŲ SĄNAUDŲ IR (AR) PAPILDOMAI GAUTŲ PAJAMŲ DEDAMOJI</t>
    </r>
    <r>
      <rPr>
        <sz val="12"/>
        <color rgb="FF000000"/>
        <rFont val="Times New Roman"/>
        <family val="1"/>
      </rPr>
      <t xml:space="preserve"> </t>
    </r>
    <r>
      <rPr>
        <i/>
        <sz val="12"/>
        <color rgb="FF000000"/>
        <rFont val="Times New Roman"/>
        <family val="1"/>
      </rPr>
      <t>(</t>
    </r>
    <r>
      <rPr>
        <b/>
        <i/>
        <sz val="12"/>
        <color rgb="FF000000"/>
        <rFont val="Times New Roman"/>
        <family val="1"/>
      </rPr>
      <t>4.1. + 4.2. + ...</t>
    </r>
    <r>
      <rPr>
        <i/>
        <sz val="12"/>
        <color rgb="FF000000"/>
        <rFont val="Times New Roman"/>
        <family val="1"/>
      </rPr>
      <t>)</t>
    </r>
  </si>
  <si>
    <t>–</t>
  </si>
  <si>
    <t>4.1.</t>
  </si>
  <si>
    <r>
      <t xml:space="preserve">Papildoma dedamoji dėl _____________________________ </t>
    </r>
    <r>
      <rPr>
        <i/>
        <sz val="12"/>
        <rFont val="Times New Roman"/>
        <family val="1"/>
        <charset val="186"/>
      </rPr>
      <t>(įrašyti)</t>
    </r>
    <r>
      <rPr>
        <sz val="12"/>
        <rFont val="Times New Roman"/>
        <family val="1"/>
        <charset val="186"/>
      </rPr>
      <t xml:space="preserve">, nustatyta _____________________________ </t>
    </r>
    <r>
      <rPr>
        <i/>
        <sz val="12"/>
        <rFont val="Times New Roman"/>
        <family val="1"/>
        <charset val="186"/>
      </rPr>
      <t>(įrašyti sprendimo, nutarimo ar ūkio subjekto įstatuose nustatytu dokumentu  datą ir numerį)</t>
    </r>
  </si>
  <si>
    <r>
      <t xml:space="preserve">Taikymo laikotarpis nuo </t>
    </r>
    <r>
      <rPr>
        <i/>
        <sz val="12"/>
        <rFont val="Times New Roman"/>
        <family val="1"/>
        <charset val="186"/>
      </rPr>
      <t xml:space="preserve">(įrašyti laikotarpį) </t>
    </r>
    <r>
      <rPr>
        <sz val="12"/>
        <rFont val="Times New Roman"/>
        <family val="1"/>
        <charset val="186"/>
      </rPr>
      <t xml:space="preserve">iki </t>
    </r>
    <r>
      <rPr>
        <i/>
        <sz val="12"/>
        <rFont val="Times New Roman"/>
        <family val="1"/>
        <charset val="186"/>
      </rPr>
      <t>(įrašyti laikotarpį)</t>
    </r>
  </si>
  <si>
    <t>4.2.</t>
  </si>
  <si>
    <t>4.3.</t>
  </si>
  <si>
    <t>4.4.</t>
  </si>
  <si>
    <t>4.5.</t>
  </si>
  <si>
    <t>4.6.</t>
  </si>
  <si>
    <t>4.7.</t>
  </si>
  <si>
    <t>4.8.</t>
  </si>
  <si>
    <t>4.9.</t>
  </si>
  <si>
    <t>4.10.</t>
  </si>
  <si>
    <r>
      <t>APSKAIČIUOTA ŠILUMOS VIENANARĖ KAINA</t>
    </r>
    <r>
      <rPr>
        <i/>
        <sz val="12"/>
        <color rgb="FF000000"/>
        <rFont val="Times New Roman"/>
        <family val="1"/>
      </rPr>
      <t xml:space="preserve"> (</t>
    </r>
    <r>
      <rPr>
        <b/>
        <i/>
        <sz val="12"/>
        <color rgb="FF000000"/>
        <rFont val="Times New Roman"/>
        <family val="1"/>
      </rPr>
      <t>1.1 + 2.1 + 3.1 + 4</t>
    </r>
    <r>
      <rPr>
        <i/>
        <sz val="12"/>
        <color rgb="FF000000"/>
        <rFont val="Times New Roman"/>
        <family val="1"/>
      </rPr>
      <t>)</t>
    </r>
  </si>
  <si>
    <t xml:space="preserve">Subsidijos dydis </t>
  </si>
  <si>
    <r>
      <t>Savivaldybės sprendimas, kuriuo vadovaujantis taikoma subsidija (</t>
    </r>
    <r>
      <rPr>
        <i/>
        <sz val="12"/>
        <rFont val="Times New Roman"/>
        <family val="1"/>
        <charset val="186"/>
      </rPr>
      <t>įrašyti sprendimo datą ir numerį</t>
    </r>
    <r>
      <rPr>
        <sz val="12"/>
        <rFont val="Times New Roman"/>
        <family val="1"/>
        <charset val="186"/>
      </rPr>
      <t>)</t>
    </r>
  </si>
  <si>
    <r>
      <t>Galutinė šilumos vienanarė kaina (</t>
    </r>
    <r>
      <rPr>
        <b/>
        <i/>
        <sz val="12"/>
        <rFont val="Times New Roman"/>
        <family val="1"/>
        <charset val="186"/>
      </rPr>
      <t>be PVM</t>
    </r>
    <r>
      <rPr>
        <b/>
        <sz val="12"/>
        <rFont val="Times New Roman"/>
        <family val="1"/>
        <charset val="186"/>
      </rPr>
      <t>)</t>
    </r>
  </si>
  <si>
    <r>
      <t>Galutinė šilumos vienanarė kaina (</t>
    </r>
    <r>
      <rPr>
        <b/>
        <i/>
        <sz val="12"/>
        <rFont val="Times New Roman"/>
        <family val="1"/>
        <charset val="186"/>
      </rPr>
      <t>su PVM</t>
    </r>
    <r>
      <rPr>
        <b/>
        <sz val="12"/>
        <rFont val="Times New Roman"/>
        <family val="1"/>
        <charset val="186"/>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</si>
  <si>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</si>
  <si>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</si>
  <si>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</si>
  <si>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</si>
  <si>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</si>
  <si>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</si>
  <si>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i/>
        <sz val="12"/>
        <rFont val="Times New Roman"/>
        <family val="1"/>
        <charset val="186"/>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</si>
  <si>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</si>
  <si>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</si>
  <si>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</si>
  <si>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</si>
  <si>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</si>
  <si>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</si>
  <si>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</si>
  <si>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</si>
  <si>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</si>
  <si>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</si>
  <si>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</si>
  <si>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</si>
  <si>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</si>
  <si>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</si>
  <si>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</si>
  <si>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</si>
  <si>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b/>
        <sz val="12"/>
        <color rgb="FF000000"/>
        <rFont val="Times New Roman"/>
        <family val="1"/>
      </rPr>
      <t xml:space="preserve">nustatytas </t>
    </r>
    <r>
      <rPr>
        <sz val="12"/>
        <color rgb="FF000000"/>
        <rFont val="Times New Roman"/>
        <family val="1"/>
      </rPr>
      <t xml:space="preserve">šilumos </t>
    </r>
    <r>
      <rPr>
        <b/>
        <sz val="12"/>
        <color rgb="FF000000"/>
        <rFont val="Times New Roman"/>
        <family val="1"/>
      </rPr>
      <t>gamybos ir (ar) tiekimo pajamų lygis</t>
    </r>
  </si>
  <si>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</si>
  <si>
    <r>
      <rPr>
        <vertAlign val="subscript"/>
        <sz val="11"/>
        <color indexed="8"/>
        <rFont val="Times New Roman"/>
        <family val="1"/>
        <charset val="186"/>
      </rPr>
      <t xml:space="preserve"> R   HG, KD</t>
    </r>
    <r>
      <rPr>
        <sz val="11"/>
        <color indexed="8"/>
        <rFont val="Times New Roman"/>
        <family val="1"/>
        <charset val="186"/>
      </rPr>
      <t xml:space="preserve"> = 49348 + (178 002 x pF + 1943310 x pe + 6662 x pw)/151407053 x Qh</t>
    </r>
  </si>
  <si>
    <r>
      <t xml:space="preserve">R </t>
    </r>
    <r>
      <rPr>
        <vertAlign val="subscript"/>
        <sz val="11"/>
        <rFont val="Times New Roman"/>
        <family val="1"/>
        <charset val="186"/>
      </rPr>
      <t>HT,KD</t>
    </r>
    <r>
      <rPr>
        <sz val="11"/>
        <rFont val="Times New Roman"/>
        <family val="1"/>
        <charset val="186"/>
      </rPr>
      <t xml:space="preserve"> = (1320118 x pe + 10839 x pw + 29342686 x R</t>
    </r>
    <r>
      <rPr>
        <vertAlign val="subscript"/>
        <sz val="11"/>
        <rFont val="Times New Roman"/>
        <family val="1"/>
        <charset val="186"/>
      </rPr>
      <t>H / 151407053</t>
    </r>
    <r>
      <rPr>
        <sz val="11"/>
        <rFont val="Times New Roman"/>
        <family val="1"/>
        <charset val="186"/>
      </rPr>
      <t>)/122064367 x Qhr</t>
    </r>
  </si>
  <si>
    <t>Papildoma dedamoji dėl 310,96 tūkst. nepadengtų sąnaudų, nustatyta 2023 m. rugpjūčio 23 d. VERT nutarimu Nr. O3E-1205</t>
  </si>
  <si>
    <t>Papildoma dedamoji dėl 109,10 tūkst. Eur papildomai gautų pajamų, nustatyta 2024 m. vasario 28 d. VERT nutarimu Nr. O3E-244</t>
  </si>
  <si>
    <t>Taikoma nuo 2023-10-01 iki 2024-09-30</t>
  </si>
  <si>
    <t>Taikoma nuo 2024-04-01 iki 2025-03-31</t>
  </si>
  <si>
    <t>Mažeikių rajono savivaldybė</t>
  </si>
  <si>
    <t>VERT nutarimas 2024-02-28 Nr. O3E-244</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</si>
  <si>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</si>
  <si>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2023-06-22 nutar. Nr. O3E-819</t>
  </si>
  <si>
    <t>VERT 2023 m. lapkričio 24 d. nutarimas Nr. O3E-1711</t>
  </si>
  <si>
    <r>
      <t>T</t>
    </r>
    <r>
      <rPr>
        <vertAlign val="subscript"/>
        <sz val="11"/>
        <color indexed="8"/>
        <rFont val="Times New Roman"/>
        <family val="1"/>
        <charset val="186"/>
      </rPr>
      <t>kv kd</t>
    </r>
    <r>
      <rPr>
        <sz val="11"/>
        <color indexed="8"/>
        <rFont val="Times New Roman"/>
        <family val="1"/>
        <charset val="186"/>
      </rPr>
      <t xml:space="preserve"> = (52,34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</si>
</sst>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scheme val="minor"/>
    </font>
    <font>
      <sz val="12"/>
      <name val="Calibri"/>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name val="Times New Roman"/>
      <family val="1"/>
      <charset val="186"/>
    </font>
    <font>
      <i/>
      <sz val="12"/>
      <color rgb="FF000000"/>
      <name val="Times New Roman"/>
      <family val="1"/>
    </font>
    <font>
      <b/>
      <i/>
      <sz val="12"/>
      <color rgb="FF000000"/>
      <name val="Times New Roman"/>
      <family val="1"/>
    </font>
    <font>
      <sz val="11"/>
      <color indexed="8"/>
      <name val="Times New Roman"/>
      <family val="1"/>
      <charset val="186"/>
    </font>
    <font>
      <vertAlign val="subscript"/>
      <sz val="11"/>
      <color indexed="8"/>
      <name val="Times New Roman"/>
      <family val="1"/>
      <charset val="186"/>
    </font>
    <font>
      <sz val="11"/>
      <name val="Times New Roman"/>
      <family val="1"/>
      <charset val="186"/>
    </font>
    <font>
      <vertAlign val="subscript"/>
      <sz val="11"/>
      <name val="Times New Roman"/>
      <family val="1"/>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3">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2" fontId="10" fillId="2" borderId="2" xfId="0" applyNumberFormat="1" applyFont="1" applyFill="1" applyBorder="1" applyAlignment="1">
      <alignment horizontal="center" vertical="center" wrapText="1"/>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10" zoomScale="85" zoomScaleNormal="85" workbookViewId="0">
      <selection activeCell="E14" sqref="E14"/>
    </sheetView>
  </sheetViews>
  <sheetFormatPr defaultColWidth="9.109375" defaultRowHeight="13.8" x14ac:dyDescent="0.25"/>
  <cols>
    <col min="1" max="1" width="11" style="2" customWidth="1"/>
    <col min="2" max="2" width="99.33203125" style="2" customWidth="1"/>
    <col min="3" max="3" width="10.44140625" style="2" bestFit="1" customWidth="1"/>
    <col min="4" max="4" width="29.109375" style="2" customWidth="1"/>
    <col min="5" max="5" width="19.10937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6" x14ac:dyDescent="0.25">
      <c r="A8" s="6" t="s">
        <v>3</v>
      </c>
      <c r="B8" s="6" t="s">
        <v>4</v>
      </c>
      <c r="C8" s="6" t="s">
        <v>5</v>
      </c>
      <c r="D8" s="6" t="s">
        <v>6</v>
      </c>
      <c r="E8" s="6" t="s">
        <v>7</v>
      </c>
    </row>
    <row r="9" spans="1:5" ht="15.75" customHeight="1" x14ac:dyDescent="0.25">
      <c r="A9" s="7">
        <v>1</v>
      </c>
      <c r="B9" s="7">
        <v>2</v>
      </c>
      <c r="C9" s="7">
        <v>3</v>
      </c>
      <c r="D9" s="7">
        <v>4</v>
      </c>
      <c r="E9" s="7">
        <v>5</v>
      </c>
    </row>
    <row r="10" spans="1:5" ht="15.6" x14ac:dyDescent="0.25">
      <c r="A10" s="6" t="s">
        <v>8</v>
      </c>
      <c r="B10" s="73" t="s">
        <v>9</v>
      </c>
      <c r="C10" s="73"/>
      <c r="D10" s="73"/>
      <c r="E10" s="73"/>
    </row>
    <row r="11" spans="1:5" ht="18.600000000000001" x14ac:dyDescent="0.25">
      <c r="A11" s="8" t="s">
        <v>10</v>
      </c>
      <c r="B11" s="9" t="s">
        <v>11</v>
      </c>
      <c r="C11" s="7" t="s">
        <v>12</v>
      </c>
      <c r="D11" s="10" t="s">
        <v>13</v>
      </c>
      <c r="E11" s="11">
        <v>0.27</v>
      </c>
    </row>
    <row r="12" spans="1:5" ht="19.5" customHeight="1" x14ac:dyDescent="0.25">
      <c r="A12" s="77" t="s">
        <v>14</v>
      </c>
      <c r="B12" s="12" t="s">
        <v>15</v>
      </c>
      <c r="C12" s="7" t="s">
        <v>12</v>
      </c>
      <c r="D12" s="10" t="s">
        <v>16</v>
      </c>
      <c r="E12" s="79">
        <f>(51*SIS012_F_SilumosKainaNaudojamaFaktas)/100+(1*SIS012_F_GeriamojoVandensTiekimoFaktas)+(0.014*SIS012_F_GeriamojoVandensPardavimoFaktas)</f>
        <v>5.6825199999999993</v>
      </c>
    </row>
    <row r="13" spans="1:5" ht="18.75" customHeight="1" x14ac:dyDescent="0.25">
      <c r="A13" s="78"/>
      <c r="B13" s="13"/>
      <c r="C13" s="7" t="s">
        <v>17</v>
      </c>
      <c r="D13" s="14" t="s">
        <v>230</v>
      </c>
      <c r="E13" s="80"/>
    </row>
    <row r="14" spans="1:5" ht="20.25" customHeight="1" x14ac:dyDescent="0.25">
      <c r="A14" s="7" t="s">
        <v>18</v>
      </c>
      <c r="B14" s="9" t="s">
        <v>19</v>
      </c>
      <c r="C14" s="7" t="s">
        <v>20</v>
      </c>
      <c r="D14" s="7" t="s">
        <v>21</v>
      </c>
      <c r="E14" s="11">
        <f>'Forma 1'!SIS072_F_Galutinesilumo1Kainos1</f>
        <v>6.27</v>
      </c>
    </row>
    <row r="15" spans="1:5" ht="19.5" customHeight="1" x14ac:dyDescent="0.25">
      <c r="A15" s="7" t="s">
        <v>22</v>
      </c>
      <c r="B15" s="9" t="s">
        <v>23</v>
      </c>
      <c r="C15" s="7" t="s">
        <v>12</v>
      </c>
      <c r="D15" s="15" t="s">
        <v>231</v>
      </c>
      <c r="E15" s="11">
        <v>2.42</v>
      </c>
    </row>
    <row r="16" spans="1:5" ht="48.75" customHeight="1"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5.95</v>
      </c>
    </row>
    <row r="22" spans="1:5" ht="18" x14ac:dyDescent="0.25">
      <c r="A22" s="16" t="s">
        <v>39</v>
      </c>
      <c r="B22" s="17" t="s">
        <v>40</v>
      </c>
      <c r="C22" s="16" t="s">
        <v>38</v>
      </c>
      <c r="D22" s="7" t="s">
        <v>21</v>
      </c>
      <c r="E22" s="6">
        <f>+E21*1.21</f>
        <v>7.1994999999999996</v>
      </c>
    </row>
    <row r="23" spans="1:5" ht="31.2" x14ac:dyDescent="0.25">
      <c r="A23" s="7" t="s">
        <v>41</v>
      </c>
      <c r="B23" s="23" t="s">
        <v>42</v>
      </c>
      <c r="C23" s="74" t="s">
        <v>232</v>
      </c>
      <c r="D23" s="75"/>
      <c r="E23" s="76"/>
    </row>
    <row r="24" spans="1:5" ht="15.6" x14ac:dyDescent="0.3">
      <c r="A24" s="24" t="s">
        <v>43</v>
      </c>
      <c r="B24" s="25"/>
      <c r="C24" s="25"/>
      <c r="D24" s="25"/>
      <c r="E24" s="25"/>
    </row>
    <row r="25" spans="1:5" ht="15.75" customHeight="1" x14ac:dyDescent="0.25">
      <c r="A25" s="72" t="s">
        <v>44</v>
      </c>
      <c r="B25" s="72"/>
      <c r="C25" s="72"/>
      <c r="D25" s="72"/>
      <c r="E25" s="72"/>
    </row>
    <row r="26" spans="1:5" ht="15.75" customHeight="1" x14ac:dyDescent="0.25">
      <c r="A26" s="72" t="s">
        <v>45</v>
      </c>
      <c r="B26" s="72"/>
      <c r="C26" s="72"/>
      <c r="D26" s="72"/>
      <c r="E26" s="72"/>
    </row>
    <row r="27" spans="1:5" ht="15.75" customHeight="1" x14ac:dyDescent="0.25">
      <c r="A27" s="72" t="s">
        <v>46</v>
      </c>
      <c r="B27" s="72"/>
      <c r="C27" s="72"/>
      <c r="D27" s="72"/>
      <c r="E27" s="72"/>
    </row>
  </sheetData>
  <sheetProtection password="F757" sheet="1" objects="1" scenarios="1"/>
  <mergeCells count="7">
    <mergeCell ref="A25:E25"/>
    <mergeCell ref="A26:E26"/>
    <mergeCell ref="A27:E27"/>
    <mergeCell ref="B10:E10"/>
    <mergeCell ref="C23:E23"/>
    <mergeCell ref="A12:A13"/>
    <mergeCell ref="E12:E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topLeftCell="A19" zoomScale="85" zoomScaleNormal="85" workbookViewId="0">
      <selection activeCell="E14" sqref="E14"/>
    </sheetView>
  </sheetViews>
  <sheetFormatPr defaultColWidth="9.109375" defaultRowHeight="13.8" x14ac:dyDescent="0.25"/>
  <cols>
    <col min="1" max="1" width="11" style="2" customWidth="1"/>
    <col min="2" max="2" width="99.33203125" style="2" customWidth="1"/>
    <col min="3" max="3" width="10.44140625" style="2" bestFit="1" customWidth="1"/>
    <col min="4" max="4" width="28.88671875" style="2" customWidth="1"/>
    <col min="5" max="5" width="18.664062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47</v>
      </c>
      <c r="B5" s="4"/>
      <c r="C5" s="4"/>
      <c r="D5" s="4"/>
      <c r="E5" s="4"/>
    </row>
    <row r="6" spans="1:5" x14ac:dyDescent="0.25">
      <c r="A6" s="4"/>
      <c r="B6" s="4"/>
      <c r="C6" s="4"/>
      <c r="D6" s="4"/>
      <c r="E6" s="4"/>
    </row>
    <row r="8" spans="1:5" ht="15.6"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3" t="s">
        <v>9</v>
      </c>
      <c r="C10" s="73"/>
      <c r="D10" s="73"/>
      <c r="E10" s="73"/>
    </row>
    <row r="11" spans="1:5" ht="18.600000000000001" x14ac:dyDescent="0.25">
      <c r="A11" s="8" t="s">
        <v>10</v>
      </c>
      <c r="B11" s="9" t="s">
        <v>11</v>
      </c>
      <c r="C11" s="7" t="s">
        <v>12</v>
      </c>
      <c r="D11" s="10" t="s">
        <v>13</v>
      </c>
      <c r="E11" s="11">
        <v>0.27</v>
      </c>
    </row>
    <row r="12" spans="1:5" ht="18.75" customHeight="1" x14ac:dyDescent="0.25">
      <c r="A12" s="77" t="s">
        <v>14</v>
      </c>
      <c r="B12" s="12" t="s">
        <v>15</v>
      </c>
      <c r="C12" s="7" t="s">
        <v>12</v>
      </c>
      <c r="D12" s="10" t="s">
        <v>48</v>
      </c>
      <c r="E12" s="79">
        <f>(52.34*SIS012b_F_SilumosKainaNaudojamaFaktas)/100+(1.03*SIS012b_F_GeriamojoVandensTiekimoFaktas)+(0.014*SIS012b_F_GeriamojoVandensPardavimoFaktas)</f>
        <v>5.8391380000000002</v>
      </c>
    </row>
    <row r="13" spans="1:5" ht="18.75" customHeight="1" x14ac:dyDescent="0.25">
      <c r="A13" s="78"/>
      <c r="B13" s="13"/>
      <c r="C13" s="7" t="s">
        <v>17</v>
      </c>
      <c r="D13" s="21" t="s">
        <v>233</v>
      </c>
      <c r="E13" s="80"/>
    </row>
    <row r="14" spans="1:5" ht="18" customHeight="1" x14ac:dyDescent="0.25">
      <c r="A14" s="7" t="s">
        <v>18</v>
      </c>
      <c r="B14" s="9" t="s">
        <v>19</v>
      </c>
      <c r="C14" s="7" t="s">
        <v>20</v>
      </c>
      <c r="D14" s="7" t="s">
        <v>21</v>
      </c>
      <c r="E14" s="11">
        <f>'Forma 1'!SIS072_F_Galutinesilumo1Kainos1</f>
        <v>6.27</v>
      </c>
    </row>
    <row r="15" spans="1:5" ht="17.25" customHeight="1" x14ac:dyDescent="0.25">
      <c r="A15" s="7" t="s">
        <v>22</v>
      </c>
      <c r="B15" s="9" t="s">
        <v>23</v>
      </c>
      <c r="C15" s="7" t="s">
        <v>12</v>
      </c>
      <c r="D15" s="21" t="s">
        <v>231</v>
      </c>
      <c r="E15" s="11">
        <v>2.42</v>
      </c>
    </row>
    <row r="16" spans="1:5" ht="46.8"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6.11</v>
      </c>
    </row>
    <row r="22" spans="1:5" ht="18" x14ac:dyDescent="0.25">
      <c r="A22" s="16" t="s">
        <v>39</v>
      </c>
      <c r="B22" s="17" t="s">
        <v>40</v>
      </c>
      <c r="C22" s="16" t="s">
        <v>38</v>
      </c>
      <c r="D22" s="7" t="s">
        <v>21</v>
      </c>
      <c r="E22" s="6">
        <f>+E21*1.09</f>
        <v>6.6599000000000013</v>
      </c>
    </row>
    <row r="23" spans="1:5" ht="31.2" x14ac:dyDescent="0.25">
      <c r="A23" s="7" t="s">
        <v>41</v>
      </c>
      <c r="B23" s="23" t="s">
        <v>42</v>
      </c>
      <c r="C23" s="74" t="s">
        <v>232</v>
      </c>
      <c r="D23" s="75"/>
      <c r="E23" s="76"/>
    </row>
    <row r="24" spans="1:5" ht="15.6" x14ac:dyDescent="0.3">
      <c r="A24" s="24" t="s">
        <v>43</v>
      </c>
      <c r="B24" s="25"/>
      <c r="C24" s="25"/>
      <c r="D24" s="25"/>
      <c r="E24" s="25"/>
    </row>
    <row r="25" spans="1:5" ht="17.25" customHeight="1" x14ac:dyDescent="0.25">
      <c r="A25" s="72" t="s">
        <v>44</v>
      </c>
      <c r="B25" s="72"/>
      <c r="C25" s="72"/>
      <c r="D25" s="72"/>
      <c r="E25" s="72"/>
    </row>
    <row r="26" spans="1:5" ht="17.25" customHeight="1" x14ac:dyDescent="0.25">
      <c r="A26" s="72" t="s">
        <v>45</v>
      </c>
      <c r="B26" s="72"/>
      <c r="C26" s="72"/>
      <c r="D26" s="72"/>
      <c r="E26" s="72"/>
    </row>
    <row r="27" spans="1:5" ht="15.75" customHeight="1" x14ac:dyDescent="0.25">
      <c r="A27" s="72" t="s">
        <v>46</v>
      </c>
      <c r="B27" s="72"/>
      <c r="C27" s="72"/>
      <c r="D27" s="72"/>
      <c r="E27" s="72"/>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tabSelected="1" zoomScale="85" zoomScaleNormal="85" workbookViewId="0">
      <selection activeCell="E57" sqref="E57:E58"/>
    </sheetView>
  </sheetViews>
  <sheetFormatPr defaultColWidth="9.33203125" defaultRowHeight="14.4" x14ac:dyDescent="0.3"/>
  <cols>
    <col min="1" max="1" width="14.44140625" customWidth="1"/>
    <col min="2" max="2" width="84.44140625" customWidth="1"/>
    <col min="3" max="3" width="17.5546875" customWidth="1"/>
    <col min="4" max="4" width="39.33203125" customWidth="1"/>
    <col min="5" max="5" width="22.6640625" customWidth="1"/>
    <col min="7" max="7" width="23.109375" hidden="1" customWidth="1"/>
    <col min="8" max="8" width="18.88671875" hidden="1" customWidth="1"/>
    <col min="9" max="9" width="13.6640625" hidden="1" customWidth="1"/>
  </cols>
  <sheetData>
    <row r="1" spans="1:9" x14ac:dyDescent="0.3">
      <c r="A1" s="27" t="s">
        <v>0</v>
      </c>
      <c r="B1" s="28"/>
      <c r="C1" s="28"/>
      <c r="D1" s="28"/>
      <c r="E1" s="28"/>
    </row>
    <row r="2" spans="1:9" x14ac:dyDescent="0.3">
      <c r="A2" s="27" t="s">
        <v>1</v>
      </c>
      <c r="B2" s="28"/>
      <c r="C2" s="28"/>
      <c r="D2" s="28"/>
      <c r="E2" s="28"/>
    </row>
    <row r="3" spans="1:9" x14ac:dyDescent="0.3">
      <c r="A3" s="28"/>
      <c r="B3" s="28"/>
      <c r="C3" s="28"/>
      <c r="D3" s="28"/>
      <c r="E3" s="28"/>
    </row>
    <row r="4" spans="1:9" x14ac:dyDescent="0.3">
      <c r="A4" s="28"/>
      <c r="B4" s="28"/>
      <c r="C4" s="28"/>
      <c r="D4" s="28"/>
      <c r="E4" s="28"/>
    </row>
    <row r="5" spans="1:9" x14ac:dyDescent="0.3">
      <c r="A5" s="29" t="s">
        <v>49</v>
      </c>
      <c r="B5" s="28"/>
      <c r="C5" s="28"/>
      <c r="D5" s="28"/>
      <c r="E5" s="28"/>
    </row>
    <row r="6" spans="1:9" x14ac:dyDescent="0.3">
      <c r="A6" s="28"/>
      <c r="B6" s="28"/>
      <c r="C6" s="28"/>
      <c r="D6" s="28"/>
      <c r="E6" s="28"/>
    </row>
    <row r="8" spans="1:9" ht="15.6" x14ac:dyDescent="0.3">
      <c r="A8" s="81" t="s">
        <v>50</v>
      </c>
      <c r="B8" s="81"/>
      <c r="C8" s="81"/>
      <c r="D8" s="81"/>
      <c r="E8" s="81"/>
    </row>
    <row r="9" spans="1:9" ht="42" customHeight="1" x14ac:dyDescent="0.3">
      <c r="A9" s="30" t="s">
        <v>3</v>
      </c>
      <c r="B9" s="30" t="s">
        <v>4</v>
      </c>
      <c r="C9" s="30" t="s">
        <v>5</v>
      </c>
      <c r="D9" s="30" t="s">
        <v>6</v>
      </c>
      <c r="E9" s="30" t="s">
        <v>51</v>
      </c>
      <c r="G9" s="31" t="s">
        <v>52</v>
      </c>
      <c r="H9" s="31" t="s">
        <v>53</v>
      </c>
      <c r="I9" s="31" t="s">
        <v>54</v>
      </c>
    </row>
    <row r="10" spans="1:9" ht="25.5" customHeight="1" x14ac:dyDescent="0.3">
      <c r="A10" s="32">
        <v>1</v>
      </c>
      <c r="B10" s="32">
        <v>2</v>
      </c>
      <c r="C10" s="32">
        <v>3</v>
      </c>
      <c r="D10" s="32">
        <v>4</v>
      </c>
      <c r="E10" s="32">
        <v>5</v>
      </c>
      <c r="G10" s="33" t="s">
        <v>55</v>
      </c>
      <c r="H10" s="33" t="s">
        <v>56</v>
      </c>
      <c r="I10" s="33" t="s">
        <v>57</v>
      </c>
    </row>
    <row r="11" spans="1:9" ht="15.6" customHeight="1" x14ac:dyDescent="0.3">
      <c r="A11" s="30" t="s">
        <v>8</v>
      </c>
      <c r="B11" s="34" t="s">
        <v>58</v>
      </c>
      <c r="C11" s="35"/>
      <c r="D11" s="35"/>
      <c r="E11" s="36"/>
      <c r="G11" s="33" t="s">
        <v>59</v>
      </c>
      <c r="H11" s="33" t="s">
        <v>60</v>
      </c>
      <c r="I11" s="33" t="s">
        <v>61</v>
      </c>
    </row>
    <row r="12" spans="1:9" ht="51" customHeight="1" x14ac:dyDescent="0.3">
      <c r="A12" s="32" t="s">
        <v>10</v>
      </c>
      <c r="B12" s="37" t="s">
        <v>62</v>
      </c>
      <c r="C12" s="32" t="s">
        <v>20</v>
      </c>
      <c r="D12" s="32" t="s">
        <v>63</v>
      </c>
      <c r="E12" s="38">
        <f>ROUND(E13+E14,2)</f>
        <v>3.95</v>
      </c>
      <c r="G12" s="33" t="s">
        <v>64</v>
      </c>
      <c r="H12" s="33" t="s">
        <v>65</v>
      </c>
      <c r="I12" s="33" t="s">
        <v>66</v>
      </c>
    </row>
    <row r="13" spans="1:9" ht="18" x14ac:dyDescent="0.3">
      <c r="A13" s="32" t="s">
        <v>67</v>
      </c>
      <c r="B13" s="37" t="s">
        <v>68</v>
      </c>
      <c r="C13" s="32" t="s">
        <v>20</v>
      </c>
      <c r="D13" s="32" t="s">
        <v>69</v>
      </c>
      <c r="E13" s="39">
        <v>1.27</v>
      </c>
      <c r="G13" s="33" t="s">
        <v>70</v>
      </c>
      <c r="H13" s="33" t="s">
        <v>71</v>
      </c>
      <c r="I13" s="33" t="s">
        <v>72</v>
      </c>
    </row>
    <row r="14" spans="1:9" ht="18" x14ac:dyDescent="0.3">
      <c r="A14" s="83" t="s">
        <v>73</v>
      </c>
      <c r="B14" s="41" t="s">
        <v>74</v>
      </c>
      <c r="C14" s="32" t="s">
        <v>20</v>
      </c>
      <c r="D14" s="32" t="s">
        <v>75</v>
      </c>
      <c r="E14" s="88">
        <f>(49348+(178002*SIS072_F_Nenurodytakuro1Kainos1+1943310*0.113+6662*1.53))/151407053*100</f>
        <v>2.6814453419154782</v>
      </c>
      <c r="G14" s="33" t="s">
        <v>76</v>
      </c>
      <c r="H14" s="33" t="s">
        <v>77</v>
      </c>
      <c r="I14" s="33" t="s">
        <v>78</v>
      </c>
    </row>
    <row r="15" spans="1:9" ht="30" x14ac:dyDescent="0.3">
      <c r="A15" s="84"/>
      <c r="B15" s="42"/>
      <c r="C15" s="32" t="s">
        <v>17</v>
      </c>
      <c r="D15" s="43" t="s">
        <v>222</v>
      </c>
      <c r="E15" s="89"/>
      <c r="G15" s="33" t="s">
        <v>79</v>
      </c>
      <c r="H15" s="33" t="s">
        <v>80</v>
      </c>
      <c r="I15" s="33" t="s">
        <v>81</v>
      </c>
    </row>
    <row r="16" spans="1:9" s="1" customFormat="1" ht="14.7" customHeight="1" x14ac:dyDescent="0.3">
      <c r="A16" s="32" t="s">
        <v>82</v>
      </c>
      <c r="B16" s="37" t="s">
        <v>83</v>
      </c>
      <c r="C16" s="32" t="s">
        <v>84</v>
      </c>
      <c r="D16" s="44"/>
      <c r="E16" s="38">
        <f>IFERROR(ROUND((E18*E19+E21*E22+E24*E25+E27*E28+E30*E31+E33*E34+E36*E37+E39*E40+E42*E43+E45*E46+E48*E49)/(E19+E22+E25+E28+E31+E34+E37+E40+E43+E46+E49),2),0)</f>
        <v>21.24</v>
      </c>
      <c r="G16" s="33" t="s">
        <v>85</v>
      </c>
      <c r="H16" s="33" t="s">
        <v>86</v>
      </c>
      <c r="I16" s="33" t="s">
        <v>87</v>
      </c>
    </row>
    <row r="17" spans="1:9" ht="15.6" x14ac:dyDescent="0.3">
      <c r="A17" s="32" t="s">
        <v>88</v>
      </c>
      <c r="B17" s="45" t="s">
        <v>89</v>
      </c>
      <c r="C17" s="46"/>
      <c r="D17" s="47"/>
      <c r="E17" s="48"/>
      <c r="G17" s="33" t="s">
        <v>90</v>
      </c>
      <c r="H17" s="33" t="s">
        <v>91</v>
      </c>
      <c r="I17" s="33" t="s">
        <v>92</v>
      </c>
    </row>
    <row r="18" spans="1:9" ht="15.6" x14ac:dyDescent="0.3">
      <c r="A18" s="32" t="s">
        <v>93</v>
      </c>
      <c r="B18" s="49" t="s">
        <v>94</v>
      </c>
      <c r="C18" s="32" t="s">
        <v>84</v>
      </c>
      <c r="D18" s="50"/>
      <c r="E18" s="51"/>
      <c r="G18" s="33" t="s">
        <v>95</v>
      </c>
      <c r="H18" s="33" t="s">
        <v>96</v>
      </c>
      <c r="I18" s="33" t="s">
        <v>97</v>
      </c>
    </row>
    <row r="19" spans="1:9" ht="15.6" x14ac:dyDescent="0.3">
      <c r="A19" s="32" t="s">
        <v>98</v>
      </c>
      <c r="B19" s="49" t="s">
        <v>99</v>
      </c>
      <c r="C19" s="32" t="s">
        <v>100</v>
      </c>
      <c r="D19" s="50"/>
      <c r="E19" s="51"/>
      <c r="G19" s="33" t="s">
        <v>101</v>
      </c>
      <c r="H19" s="33" t="s">
        <v>102</v>
      </c>
      <c r="I19" s="33" t="s">
        <v>103</v>
      </c>
    </row>
    <row r="20" spans="1:9" ht="15.6" x14ac:dyDescent="0.3">
      <c r="A20" s="32" t="s">
        <v>104</v>
      </c>
      <c r="B20" s="52" t="s">
        <v>59</v>
      </c>
      <c r="C20" s="46"/>
      <c r="D20" s="47"/>
      <c r="E20" s="48"/>
      <c r="G20" s="33" t="s">
        <v>106</v>
      </c>
      <c r="H20" s="33" t="s">
        <v>107</v>
      </c>
      <c r="I20" s="33" t="s">
        <v>108</v>
      </c>
    </row>
    <row r="21" spans="1:9" ht="27.6" x14ac:dyDescent="0.3">
      <c r="A21" s="32" t="s">
        <v>93</v>
      </c>
      <c r="B21" s="49"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109</v>
      </c>
      <c r="D21" s="50"/>
      <c r="E21" s="51">
        <v>21.24</v>
      </c>
      <c r="G21" s="33" t="s">
        <v>110</v>
      </c>
      <c r="H21" s="33" t="s">
        <v>111</v>
      </c>
      <c r="I21" s="33" t="s">
        <v>112</v>
      </c>
    </row>
    <row r="22" spans="1:9" ht="15.6" x14ac:dyDescent="0.3">
      <c r="A22" s="32" t="s">
        <v>113</v>
      </c>
      <c r="B22" s="49"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100</v>
      </c>
      <c r="D22" s="50"/>
      <c r="E22" s="51">
        <v>14950</v>
      </c>
      <c r="G22" s="33" t="s">
        <v>114</v>
      </c>
      <c r="H22" s="33" t="s">
        <v>115</v>
      </c>
      <c r="I22" s="53"/>
    </row>
    <row r="23" spans="1:9" ht="15.6" x14ac:dyDescent="0.3">
      <c r="A23" s="32" t="s">
        <v>116</v>
      </c>
      <c r="B23" s="52" t="s">
        <v>105</v>
      </c>
      <c r="C23" s="46"/>
      <c r="D23" s="47"/>
      <c r="E23" s="48"/>
    </row>
    <row r="24" spans="1:9" ht="15.6" x14ac:dyDescent="0.3">
      <c r="A24" s="32" t="s">
        <v>117</v>
      </c>
      <c r="B24" s="49" t="str">
        <f>IF(B23=$G$10,$H$10,IF(B23=$G$11,$H$11,IF(B23=$G$12,$H$12,IF(B23=$G$13,$H$13,IF(B23=$G$14,$H$14,IF(B23=$G$15,$H$15,IF(B23=$G$16,$H$16,IF(B23=$G$17,$H$17,IF(B23=$G$18,$H$18,IF(B23=$G$19,$H$19,IF(B23=$G$20,$H$20,IF(B23=$G$21,$H$21,IF(B23=$G$22,$H$22,"!Nenurodyta kuro rūšis!")))))))))))))&amp;" kuro kaina, taikoma šilumos kainos skaičiavimuose"</f>
        <v>!Nenurodyta kuro rūšis! kuro kaina, taikoma šilumos kainos skaičiavimuose</v>
      </c>
      <c r="C24" s="32" t="s">
        <v>109</v>
      </c>
      <c r="D24" s="50"/>
      <c r="E24" s="51"/>
    </row>
    <row r="25" spans="1:9" s="1" customFormat="1" ht="21" customHeight="1" x14ac:dyDescent="0.3">
      <c r="A25" s="32" t="s">
        <v>118</v>
      </c>
      <c r="B25" s="49" t="str">
        <f>IF(B23=$G$10,$H$10,IF(B23=$G$11,$H$11,IF(B23=$G$12,$H$12,IF(B23=$G$13,$H$13,IF(B23=$G$14,$H$14,IF(B23=$G$15,$H$15,IF(B23=$G$16,$H$16,IF(B23=$G$17,$H$17,IF(B23=$G$18,$H$18,IF(B23=$G$19,$H$19,IF(B23=$G$20,$H$20,IF(B23=$G$21,$H$21,IF(B23=$G$22,$H$22,"!Nenurodyta kuro rūšis!")))))))))))))&amp;" kuro kiekis, taikomas šilumos kainos skaičiavime"</f>
        <v>!Nenurodyta kuro rūšis! kuro kiekis, taikomas šilumos kainos skaičiavime</v>
      </c>
      <c r="C25" s="32" t="s">
        <v>100</v>
      </c>
      <c r="D25" s="50"/>
      <c r="E25" s="51"/>
    </row>
    <row r="26" spans="1:9" ht="15.6" x14ac:dyDescent="0.3">
      <c r="A26" s="32" t="s">
        <v>119</v>
      </c>
      <c r="B26" s="52" t="s">
        <v>105</v>
      </c>
      <c r="C26" s="46"/>
      <c r="D26" s="47"/>
      <c r="E26" s="48"/>
    </row>
    <row r="27" spans="1:9" ht="15.6" x14ac:dyDescent="0.3">
      <c r="A27" s="32" t="s">
        <v>120</v>
      </c>
      <c r="B27" s="49"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109</v>
      </c>
      <c r="D27" s="50"/>
      <c r="E27" s="51"/>
    </row>
    <row r="28" spans="1:9" ht="47.1" customHeight="1" x14ac:dyDescent="0.3">
      <c r="A28" s="32" t="s">
        <v>121</v>
      </c>
      <c r="B28" s="49"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100</v>
      </c>
      <c r="D28" s="50"/>
      <c r="E28" s="51"/>
    </row>
    <row r="29" spans="1:9" ht="15.6" x14ac:dyDescent="0.3">
      <c r="A29" s="32" t="s">
        <v>122</v>
      </c>
      <c r="B29" s="52" t="s">
        <v>105</v>
      </c>
      <c r="C29" s="46"/>
      <c r="D29" s="47"/>
      <c r="E29" s="48"/>
    </row>
    <row r="30" spans="1:9" ht="15.6" x14ac:dyDescent="0.3">
      <c r="A30" s="32" t="s">
        <v>123</v>
      </c>
      <c r="B30" s="49"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109</v>
      </c>
      <c r="D30" s="50"/>
      <c r="E30" s="51"/>
    </row>
    <row r="31" spans="1:9" ht="15.6" x14ac:dyDescent="0.3">
      <c r="A31" s="32" t="s">
        <v>124</v>
      </c>
      <c r="B31" s="49"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100</v>
      </c>
      <c r="D31" s="50"/>
      <c r="E31" s="51"/>
    </row>
    <row r="32" spans="1:9" s="1" customFormat="1" ht="20.100000000000001" customHeight="1" x14ac:dyDescent="0.3">
      <c r="A32" s="32" t="s">
        <v>125</v>
      </c>
      <c r="B32" s="52" t="s">
        <v>105</v>
      </c>
      <c r="C32" s="46"/>
      <c r="D32" s="47"/>
      <c r="E32" s="48"/>
    </row>
    <row r="33" spans="1:5" ht="15.6" x14ac:dyDescent="0.3">
      <c r="A33" s="32" t="s">
        <v>126</v>
      </c>
      <c r="B33" s="49"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109</v>
      </c>
      <c r="D33" s="50"/>
      <c r="E33" s="51"/>
    </row>
    <row r="34" spans="1:5" ht="15.6" x14ac:dyDescent="0.3">
      <c r="A34" s="32" t="s">
        <v>127</v>
      </c>
      <c r="B34" s="49"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100</v>
      </c>
      <c r="D34" s="50"/>
      <c r="E34" s="51"/>
    </row>
    <row r="35" spans="1:5" ht="15.6" x14ac:dyDescent="0.3">
      <c r="A35" s="32" t="s">
        <v>128</v>
      </c>
      <c r="B35" s="52" t="s">
        <v>105</v>
      </c>
      <c r="C35" s="46"/>
      <c r="D35" s="47"/>
      <c r="E35" s="48"/>
    </row>
    <row r="36" spans="1:5" ht="15.6" x14ac:dyDescent="0.3">
      <c r="A36" s="32" t="s">
        <v>129</v>
      </c>
      <c r="B36" s="49"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109</v>
      </c>
      <c r="D36" s="50"/>
      <c r="E36" s="51"/>
    </row>
    <row r="37" spans="1:5" ht="15.6" x14ac:dyDescent="0.3">
      <c r="A37" s="32" t="s">
        <v>130</v>
      </c>
      <c r="B37" s="49"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100</v>
      </c>
      <c r="D37" s="50"/>
      <c r="E37" s="51"/>
    </row>
    <row r="38" spans="1:5" ht="15.6" x14ac:dyDescent="0.3">
      <c r="A38" s="32" t="s">
        <v>131</v>
      </c>
      <c r="B38" s="52" t="s">
        <v>105</v>
      </c>
      <c r="C38" s="46"/>
      <c r="D38" s="47"/>
      <c r="E38" s="48"/>
    </row>
    <row r="39" spans="1:5" ht="15.6" x14ac:dyDescent="0.3">
      <c r="A39" s="32" t="s">
        <v>132</v>
      </c>
      <c r="B39" s="49"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109</v>
      </c>
      <c r="D39" s="50"/>
      <c r="E39" s="51"/>
    </row>
    <row r="40" spans="1:5" ht="15.6" x14ac:dyDescent="0.3">
      <c r="A40" s="32" t="s">
        <v>133</v>
      </c>
      <c r="B40" s="49"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100</v>
      </c>
      <c r="D40" s="50"/>
      <c r="E40" s="51"/>
    </row>
    <row r="41" spans="1:5" s="1" customFormat="1" ht="21.45" customHeight="1" x14ac:dyDescent="0.3">
      <c r="A41" s="32" t="s">
        <v>134</v>
      </c>
      <c r="B41" s="52" t="s">
        <v>105</v>
      </c>
      <c r="C41" s="46"/>
      <c r="D41" s="47"/>
      <c r="E41" s="48"/>
    </row>
    <row r="42" spans="1:5" ht="15.6" x14ac:dyDescent="0.3">
      <c r="A42" s="32" t="s">
        <v>135</v>
      </c>
      <c r="B42" s="49"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109</v>
      </c>
      <c r="D42" s="50"/>
      <c r="E42" s="51"/>
    </row>
    <row r="43" spans="1:5" ht="15.6" x14ac:dyDescent="0.3">
      <c r="A43" s="32" t="s">
        <v>136</v>
      </c>
      <c r="B43" s="49"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100</v>
      </c>
      <c r="D43" s="50"/>
      <c r="E43" s="51"/>
    </row>
    <row r="44" spans="1:5" ht="51" customHeight="1" x14ac:dyDescent="0.3">
      <c r="A44" s="32" t="s">
        <v>137</v>
      </c>
      <c r="B44" s="52" t="s">
        <v>105</v>
      </c>
      <c r="C44" s="46"/>
      <c r="D44" s="47"/>
      <c r="E44" s="48"/>
    </row>
    <row r="45" spans="1:5" ht="15.6" x14ac:dyDescent="0.3">
      <c r="A45" s="32" t="s">
        <v>138</v>
      </c>
      <c r="B45" s="49"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109</v>
      </c>
      <c r="D45" s="50"/>
      <c r="E45" s="51"/>
    </row>
    <row r="46" spans="1:5" ht="15.6" x14ac:dyDescent="0.3">
      <c r="A46" s="32" t="s">
        <v>139</v>
      </c>
      <c r="B46" s="49"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100</v>
      </c>
      <c r="D46" s="50"/>
      <c r="E46" s="51"/>
    </row>
    <row r="47" spans="1:5" ht="15.6" x14ac:dyDescent="0.3">
      <c r="A47" s="32" t="s">
        <v>140</v>
      </c>
      <c r="B47" s="54" t="s">
        <v>141</v>
      </c>
      <c r="C47" s="46"/>
      <c r="D47" s="47"/>
      <c r="E47" s="48"/>
    </row>
    <row r="48" spans="1:5" s="1" customFormat="1" ht="15.9" customHeight="1" x14ac:dyDescent="0.3">
      <c r="A48" s="32" t="s">
        <v>142</v>
      </c>
      <c r="B48" s="49" t="str">
        <f>B47&amp;" kuro kaina, taikoma šilumos kainos skaičiavimuose"</f>
        <v>Kuro rūšis (įvardinti) kuro kaina, taikoma šilumos kainos skaičiavimuose</v>
      </c>
      <c r="C48" s="32" t="s">
        <v>109</v>
      </c>
      <c r="D48" s="50"/>
      <c r="E48" s="51"/>
    </row>
    <row r="49" spans="1:9" ht="15.6" x14ac:dyDescent="0.3">
      <c r="A49" s="32" t="s">
        <v>143</v>
      </c>
      <c r="B49" s="49" t="str">
        <f>B47&amp;" kuro kiekis, taikomas šilumos kainos skaičiavime"</f>
        <v>Kuro rūšis (įvardinti) kuro kiekis, taikomas šilumos kainos skaičiavime</v>
      </c>
      <c r="C49" s="32" t="s">
        <v>100</v>
      </c>
      <c r="D49" s="50"/>
      <c r="E49" s="51"/>
    </row>
    <row r="50" spans="1:9" ht="15.6" x14ac:dyDescent="0.3">
      <c r="A50" s="32" t="s">
        <v>144</v>
      </c>
      <c r="B50" s="55" t="s">
        <v>145</v>
      </c>
      <c r="C50" s="32" t="s">
        <v>20</v>
      </c>
      <c r="D50" s="32" t="s">
        <v>21</v>
      </c>
      <c r="E50" s="51"/>
      <c r="F50" s="1"/>
      <c r="G50" s="1"/>
      <c r="H50" s="1"/>
      <c r="I50" s="1"/>
    </row>
    <row r="51" spans="1:9" ht="15.6" x14ac:dyDescent="0.3">
      <c r="A51" s="40" t="s">
        <v>14</v>
      </c>
      <c r="B51" s="56" t="s">
        <v>146</v>
      </c>
      <c r="C51" s="57"/>
      <c r="D51" s="47"/>
      <c r="E51" s="58"/>
    </row>
    <row r="52" spans="1:9" ht="18" x14ac:dyDescent="0.3">
      <c r="A52" s="32" t="s">
        <v>147</v>
      </c>
      <c r="B52" s="37" t="s">
        <v>148</v>
      </c>
      <c r="C52" s="32" t="s">
        <v>149</v>
      </c>
      <c r="D52" s="32" t="s">
        <v>150</v>
      </c>
      <c r="E52" s="51">
        <v>9.25</v>
      </c>
    </row>
    <row r="53" spans="1:9" ht="18" x14ac:dyDescent="0.3">
      <c r="A53" s="32" t="s">
        <v>151</v>
      </c>
      <c r="B53" s="37" t="s">
        <v>152</v>
      </c>
      <c r="C53" s="32" t="s">
        <v>20</v>
      </c>
      <c r="D53" s="32" t="s">
        <v>153</v>
      </c>
      <c r="E53" s="59">
        <f>E14</f>
        <v>2.6814453419154782</v>
      </c>
    </row>
    <row r="54" spans="1:9" ht="15.6" x14ac:dyDescent="0.3">
      <c r="A54" s="30" t="s">
        <v>18</v>
      </c>
      <c r="B54" s="34" t="s">
        <v>154</v>
      </c>
      <c r="C54" s="60"/>
      <c r="D54" s="60"/>
      <c r="E54" s="61"/>
    </row>
    <row r="55" spans="1:9" ht="18" x14ac:dyDescent="0.3">
      <c r="A55" s="32" t="s">
        <v>155</v>
      </c>
      <c r="B55" s="62" t="s">
        <v>156</v>
      </c>
      <c r="C55" s="32" t="s">
        <v>20</v>
      </c>
      <c r="D55" s="32" t="s">
        <v>157</v>
      </c>
      <c r="E55" s="63">
        <f>ROUND(E56+E57,2)</f>
        <v>2.02</v>
      </c>
    </row>
    <row r="56" spans="1:9" ht="18" x14ac:dyDescent="0.3">
      <c r="A56" s="32" t="s">
        <v>158</v>
      </c>
      <c r="B56" s="37" t="s">
        <v>159</v>
      </c>
      <c r="C56" s="32" t="s">
        <v>20</v>
      </c>
      <c r="D56" s="32" t="s">
        <v>160</v>
      </c>
      <c r="E56" s="51">
        <v>1.07</v>
      </c>
    </row>
    <row r="57" spans="1:9" ht="18" x14ac:dyDescent="0.3">
      <c r="A57" s="83" t="s">
        <v>161</v>
      </c>
      <c r="B57" s="41" t="s">
        <v>162</v>
      </c>
      <c r="C57" s="32" t="s">
        <v>20</v>
      </c>
      <c r="D57" s="32" t="s">
        <v>163</v>
      </c>
      <c r="E57" s="88">
        <f>(1320118*0.113+10839*1.53+29342686*SIS072_F_Silumosprodukt2Kainos1)/122064367</f>
        <v>0.95088656547901484</v>
      </c>
    </row>
    <row r="58" spans="1:9" ht="32.4" x14ac:dyDescent="0.3">
      <c r="A58" s="84"/>
      <c r="B58" s="42"/>
      <c r="C58" s="32" t="s">
        <v>17</v>
      </c>
      <c r="D58" s="50" t="s">
        <v>223</v>
      </c>
      <c r="E58" s="89"/>
    </row>
    <row r="59" spans="1:9" s="1" customFormat="1" ht="15.6" x14ac:dyDescent="0.3">
      <c r="A59" s="40" t="s">
        <v>164</v>
      </c>
      <c r="B59" s="56" t="s">
        <v>165</v>
      </c>
      <c r="C59" s="57"/>
      <c r="D59" s="47"/>
      <c r="E59" s="58"/>
    </row>
    <row r="60" spans="1:9" ht="42" customHeight="1" x14ac:dyDescent="0.3">
      <c r="A60" s="32" t="s">
        <v>166</v>
      </c>
      <c r="B60" s="37" t="s">
        <v>167</v>
      </c>
      <c r="C60" s="32" t="s">
        <v>149</v>
      </c>
      <c r="D60" s="32" t="s">
        <v>168</v>
      </c>
      <c r="E60" s="51">
        <v>7.79</v>
      </c>
    </row>
    <row r="61" spans="1:9" ht="18" x14ac:dyDescent="0.3">
      <c r="A61" s="32" t="s">
        <v>169</v>
      </c>
      <c r="B61" s="37" t="s">
        <v>152</v>
      </c>
      <c r="C61" s="32" t="s">
        <v>20</v>
      </c>
      <c r="D61" s="32" t="s">
        <v>170</v>
      </c>
      <c r="E61" s="59">
        <f>E57</f>
        <v>0.95088656547901484</v>
      </c>
    </row>
    <row r="62" spans="1:9" ht="15.6" x14ac:dyDescent="0.3">
      <c r="A62" s="30" t="s">
        <v>22</v>
      </c>
      <c r="B62" s="34" t="s">
        <v>171</v>
      </c>
      <c r="C62" s="60"/>
      <c r="D62" s="60"/>
      <c r="E62" s="61"/>
    </row>
    <row r="63" spans="1:9" ht="18" x14ac:dyDescent="0.3">
      <c r="A63" s="32" t="s">
        <v>172</v>
      </c>
      <c r="B63" s="37" t="s">
        <v>173</v>
      </c>
      <c r="C63" s="32" t="s">
        <v>20</v>
      </c>
      <c r="D63" s="32" t="s">
        <v>174</v>
      </c>
      <c r="E63" s="51">
        <v>0.15</v>
      </c>
    </row>
    <row r="64" spans="1:9" s="1" customFormat="1" ht="18" x14ac:dyDescent="0.3">
      <c r="A64" s="32" t="s">
        <v>175</v>
      </c>
      <c r="B64" s="64" t="s">
        <v>176</v>
      </c>
      <c r="C64" s="32" t="s">
        <v>149</v>
      </c>
      <c r="D64" s="32" t="s">
        <v>177</v>
      </c>
      <c r="E64" s="51">
        <v>1.0900000000000001</v>
      </c>
    </row>
    <row r="65" spans="1:5" ht="31.8" x14ac:dyDescent="0.3">
      <c r="A65" s="30" t="s">
        <v>24</v>
      </c>
      <c r="B65" s="65" t="s">
        <v>178</v>
      </c>
      <c r="C65" s="30" t="s">
        <v>20</v>
      </c>
      <c r="D65" s="32" t="s">
        <v>179</v>
      </c>
      <c r="E65" s="38">
        <f>ROUND(SUM(E66:E75),2)</f>
        <v>0.15</v>
      </c>
    </row>
    <row r="66" spans="1:5" ht="31.2" x14ac:dyDescent="0.3">
      <c r="A66" s="32" t="s">
        <v>180</v>
      </c>
      <c r="B66" s="66" t="s">
        <v>224</v>
      </c>
      <c r="C66" s="32" t="s">
        <v>20</v>
      </c>
      <c r="D66" s="66" t="s">
        <v>226</v>
      </c>
      <c r="E66" s="51">
        <v>0.24</v>
      </c>
    </row>
    <row r="67" spans="1:5" ht="31.2" x14ac:dyDescent="0.3">
      <c r="A67" s="32" t="s">
        <v>183</v>
      </c>
      <c r="B67" s="66" t="s">
        <v>225</v>
      </c>
      <c r="C67" s="32" t="s">
        <v>20</v>
      </c>
      <c r="D67" s="66" t="s">
        <v>227</v>
      </c>
      <c r="E67" s="51">
        <v>-0.09</v>
      </c>
    </row>
    <row r="68" spans="1:5" ht="46.8" x14ac:dyDescent="0.3">
      <c r="A68" s="32" t="s">
        <v>184</v>
      </c>
      <c r="B68" s="66" t="s">
        <v>181</v>
      </c>
      <c r="C68" s="32" t="s">
        <v>20</v>
      </c>
      <c r="D68" s="66" t="s">
        <v>182</v>
      </c>
      <c r="E68" s="51"/>
    </row>
    <row r="69" spans="1:5" ht="46.8" x14ac:dyDescent="0.3">
      <c r="A69" s="32" t="s">
        <v>185</v>
      </c>
      <c r="B69" s="66" t="s">
        <v>181</v>
      </c>
      <c r="C69" s="32" t="s">
        <v>20</v>
      </c>
      <c r="D69" s="66" t="s">
        <v>182</v>
      </c>
      <c r="E69" s="51"/>
    </row>
    <row r="70" spans="1:5" ht="46.8" x14ac:dyDescent="0.3">
      <c r="A70" s="32" t="s">
        <v>186</v>
      </c>
      <c r="B70" s="66" t="s">
        <v>181</v>
      </c>
      <c r="C70" s="32" t="s">
        <v>20</v>
      </c>
      <c r="D70" s="66" t="s">
        <v>182</v>
      </c>
      <c r="E70" s="51"/>
    </row>
    <row r="71" spans="1:5" ht="46.8" x14ac:dyDescent="0.3">
      <c r="A71" s="32" t="s">
        <v>187</v>
      </c>
      <c r="B71" s="66" t="s">
        <v>181</v>
      </c>
      <c r="C71" s="32" t="s">
        <v>20</v>
      </c>
      <c r="D71" s="66" t="s">
        <v>182</v>
      </c>
      <c r="E71" s="51"/>
    </row>
    <row r="72" spans="1:5" ht="46.8" x14ac:dyDescent="0.3">
      <c r="A72" s="32" t="s">
        <v>188</v>
      </c>
      <c r="B72" s="66" t="s">
        <v>181</v>
      </c>
      <c r="C72" s="32" t="s">
        <v>20</v>
      </c>
      <c r="D72" s="66" t="s">
        <v>182</v>
      </c>
      <c r="E72" s="51"/>
    </row>
    <row r="73" spans="1:5" s="1" customFormat="1" ht="46.8" x14ac:dyDescent="0.3">
      <c r="A73" s="32" t="s">
        <v>189</v>
      </c>
      <c r="B73" s="66" t="s">
        <v>181</v>
      </c>
      <c r="C73" s="32" t="s">
        <v>20</v>
      </c>
      <c r="D73" s="66" t="s">
        <v>182</v>
      </c>
      <c r="E73" s="51"/>
    </row>
    <row r="74" spans="1:5" ht="46.8" x14ac:dyDescent="0.3">
      <c r="A74" s="32" t="s">
        <v>190</v>
      </c>
      <c r="B74" s="66" t="s">
        <v>181</v>
      </c>
      <c r="C74" s="32" t="s">
        <v>20</v>
      </c>
      <c r="D74" s="66" t="s">
        <v>182</v>
      </c>
      <c r="E74" s="51"/>
    </row>
    <row r="75" spans="1:5" ht="46.8" x14ac:dyDescent="0.3">
      <c r="A75" s="32" t="s">
        <v>191</v>
      </c>
      <c r="B75" s="66" t="s">
        <v>181</v>
      </c>
      <c r="C75" s="32" t="s">
        <v>20</v>
      </c>
      <c r="D75" s="66" t="s">
        <v>182</v>
      </c>
      <c r="E75" s="51"/>
    </row>
    <row r="76" spans="1:5" ht="16.2" x14ac:dyDescent="0.3">
      <c r="A76" s="30" t="s">
        <v>27</v>
      </c>
      <c r="B76" s="65" t="s">
        <v>192</v>
      </c>
      <c r="C76" s="30" t="s">
        <v>20</v>
      </c>
      <c r="D76" s="32"/>
      <c r="E76" s="38">
        <f>ROUND(E12+E55+E63+E65,2)</f>
        <v>6.27</v>
      </c>
    </row>
    <row r="77" spans="1:5" ht="46.8" x14ac:dyDescent="0.3">
      <c r="A77" s="30" t="s">
        <v>36</v>
      </c>
      <c r="B77" s="67" t="s">
        <v>193</v>
      </c>
      <c r="C77" s="30" t="s">
        <v>20</v>
      </c>
      <c r="D77" s="68" t="s">
        <v>194</v>
      </c>
      <c r="E77" s="51"/>
    </row>
    <row r="78" spans="1:5" ht="68.25" customHeight="1" x14ac:dyDescent="0.3">
      <c r="A78" s="30" t="s">
        <v>39</v>
      </c>
      <c r="B78" s="67" t="s">
        <v>195</v>
      </c>
      <c r="C78" s="30" t="s">
        <v>20</v>
      </c>
      <c r="D78" s="32" t="s">
        <v>179</v>
      </c>
      <c r="E78" s="38">
        <f>ROUND(E76-E77,2)</f>
        <v>6.27</v>
      </c>
    </row>
    <row r="79" spans="1:5" ht="18.75" customHeight="1" x14ac:dyDescent="0.3">
      <c r="A79" s="30" t="s">
        <v>41</v>
      </c>
      <c r="B79" s="67" t="s">
        <v>196</v>
      </c>
      <c r="C79" s="30" t="s">
        <v>20</v>
      </c>
      <c r="D79" s="32" t="s">
        <v>179</v>
      </c>
      <c r="E79" s="38">
        <f>ROUND(E78*1.09,2)</f>
        <v>6.83</v>
      </c>
    </row>
    <row r="80" spans="1:5" ht="15.6" x14ac:dyDescent="0.3">
      <c r="A80" s="32" t="s">
        <v>197</v>
      </c>
      <c r="B80" s="37" t="s">
        <v>198</v>
      </c>
      <c r="C80" s="32" t="s">
        <v>199</v>
      </c>
      <c r="D80" s="85" t="s">
        <v>61</v>
      </c>
      <c r="E80" s="69">
        <v>19716099</v>
      </c>
    </row>
    <row r="81" spans="1:5" ht="15.6" x14ac:dyDescent="0.3">
      <c r="A81" s="32" t="s">
        <v>200</v>
      </c>
      <c r="B81" s="37" t="s">
        <v>201</v>
      </c>
      <c r="C81" s="32" t="s">
        <v>199</v>
      </c>
      <c r="D81" s="86"/>
      <c r="E81" s="70">
        <f>SUM(E82:E88)</f>
        <v>19369578</v>
      </c>
    </row>
    <row r="82" spans="1:5" ht="15.6" x14ac:dyDescent="0.3">
      <c r="A82" s="32" t="s">
        <v>202</v>
      </c>
      <c r="B82" s="66" t="s">
        <v>228</v>
      </c>
      <c r="C82" s="32" t="s">
        <v>199</v>
      </c>
      <c r="D82" s="86"/>
      <c r="E82" s="69">
        <v>19369578</v>
      </c>
    </row>
    <row r="83" spans="1:5" ht="15.6" x14ac:dyDescent="0.3">
      <c r="A83" s="32" t="s">
        <v>204</v>
      </c>
      <c r="B83" s="66" t="s">
        <v>203</v>
      </c>
      <c r="C83" s="32" t="s">
        <v>199</v>
      </c>
      <c r="D83" s="86"/>
      <c r="E83" s="69"/>
    </row>
    <row r="84" spans="1:5" ht="15.6" x14ac:dyDescent="0.3">
      <c r="A84" s="32" t="s">
        <v>205</v>
      </c>
      <c r="B84" s="66" t="s">
        <v>203</v>
      </c>
      <c r="C84" s="32" t="s">
        <v>199</v>
      </c>
      <c r="D84" s="86"/>
      <c r="E84" s="69"/>
    </row>
    <row r="85" spans="1:5" ht="15.6" x14ac:dyDescent="0.3">
      <c r="A85" s="32" t="s">
        <v>206</v>
      </c>
      <c r="B85" s="66" t="s">
        <v>203</v>
      </c>
      <c r="C85" s="32" t="s">
        <v>199</v>
      </c>
      <c r="D85" s="86"/>
      <c r="E85" s="69"/>
    </row>
    <row r="86" spans="1:5" ht="15.6" x14ac:dyDescent="0.3">
      <c r="A86" s="32" t="s">
        <v>207</v>
      </c>
      <c r="B86" s="66" t="s">
        <v>203</v>
      </c>
      <c r="C86" s="32" t="s">
        <v>199</v>
      </c>
      <c r="D86" s="86"/>
      <c r="E86" s="69"/>
    </row>
    <row r="87" spans="1:5" s="1" customFormat="1" ht="15.6" x14ac:dyDescent="0.3">
      <c r="A87" s="32" t="s">
        <v>208</v>
      </c>
      <c r="B87" s="66" t="s">
        <v>203</v>
      </c>
      <c r="C87" s="32" t="s">
        <v>199</v>
      </c>
      <c r="D87" s="86"/>
      <c r="E87" s="69"/>
    </row>
    <row r="88" spans="1:5" ht="15.6" x14ac:dyDescent="0.3">
      <c r="A88" s="32" t="s">
        <v>209</v>
      </c>
      <c r="B88" s="66" t="s">
        <v>203</v>
      </c>
      <c r="C88" s="32" t="s">
        <v>199</v>
      </c>
      <c r="D88" s="86"/>
      <c r="E88" s="69"/>
    </row>
    <row r="89" spans="1:5" ht="15.6" x14ac:dyDescent="0.3">
      <c r="A89" s="32" t="s">
        <v>210</v>
      </c>
      <c r="B89" s="37" t="s">
        <v>211</v>
      </c>
      <c r="C89" s="32" t="s">
        <v>199</v>
      </c>
      <c r="D89" s="86"/>
      <c r="E89" s="70">
        <f>SUM(E90:E96)</f>
        <v>16706336</v>
      </c>
    </row>
    <row r="90" spans="1:5" ht="15" customHeight="1" x14ac:dyDescent="0.3">
      <c r="A90" s="32" t="s">
        <v>212</v>
      </c>
      <c r="B90" s="66" t="s">
        <v>228</v>
      </c>
      <c r="C90" s="32" t="s">
        <v>199</v>
      </c>
      <c r="D90" s="86"/>
      <c r="E90" s="69">
        <v>16706336</v>
      </c>
    </row>
    <row r="91" spans="1:5" ht="42" customHeight="1" x14ac:dyDescent="0.3">
      <c r="A91" s="32" t="s">
        <v>213</v>
      </c>
      <c r="B91" s="66" t="s">
        <v>203</v>
      </c>
      <c r="C91" s="32" t="s">
        <v>199</v>
      </c>
      <c r="D91" s="86"/>
      <c r="E91" s="69"/>
    </row>
    <row r="92" spans="1:5" ht="15.6" x14ac:dyDescent="0.3">
      <c r="A92" s="32" t="s">
        <v>214</v>
      </c>
      <c r="B92" s="66" t="s">
        <v>203</v>
      </c>
      <c r="C92" s="32" t="s">
        <v>199</v>
      </c>
      <c r="D92" s="86"/>
      <c r="E92" s="69"/>
    </row>
    <row r="93" spans="1:5" ht="15.75" customHeight="1" x14ac:dyDescent="0.3">
      <c r="A93" s="32" t="s">
        <v>215</v>
      </c>
      <c r="B93" s="66" t="s">
        <v>203</v>
      </c>
      <c r="C93" s="32" t="s">
        <v>199</v>
      </c>
      <c r="D93" s="86"/>
      <c r="E93" s="69"/>
    </row>
    <row r="94" spans="1:5" s="1" customFormat="1" ht="15.6" x14ac:dyDescent="0.3">
      <c r="A94" s="32" t="s">
        <v>216</v>
      </c>
      <c r="B94" s="66" t="s">
        <v>203</v>
      </c>
      <c r="C94" s="32" t="s">
        <v>199</v>
      </c>
      <c r="D94" s="86"/>
      <c r="E94" s="69"/>
    </row>
    <row r="95" spans="1:5" ht="15.6" x14ac:dyDescent="0.3">
      <c r="A95" s="32" t="s">
        <v>217</v>
      </c>
      <c r="B95" s="66" t="s">
        <v>203</v>
      </c>
      <c r="C95" s="32" t="s">
        <v>199</v>
      </c>
      <c r="D95" s="86"/>
      <c r="E95" s="69"/>
    </row>
    <row r="96" spans="1:5" ht="15" customHeight="1" x14ac:dyDescent="0.3">
      <c r="A96" s="32" t="s">
        <v>218</v>
      </c>
      <c r="B96" s="66" t="s">
        <v>203</v>
      </c>
      <c r="C96" s="32" t="s">
        <v>199</v>
      </c>
      <c r="D96" s="87"/>
      <c r="E96" s="69"/>
    </row>
    <row r="97" spans="1:5" ht="31.2" x14ac:dyDescent="0.3">
      <c r="A97" s="32" t="s">
        <v>219</v>
      </c>
      <c r="B97" s="71" t="s">
        <v>220</v>
      </c>
      <c r="C97" s="90" t="s">
        <v>229</v>
      </c>
      <c r="D97" s="91"/>
      <c r="E97" s="92"/>
    </row>
    <row r="99" spans="1:5" ht="110.25" customHeight="1" x14ac:dyDescent="0.3">
      <c r="A99" s="82" t="s">
        <v>221</v>
      </c>
      <c r="B99" s="82"/>
      <c r="C99" s="82"/>
      <c r="D99" s="82"/>
      <c r="E99" s="82"/>
    </row>
  </sheetData>
  <sheetProtection password="F757" sheet="1" objects="1" scenarios="1"/>
  <mergeCells count="8">
    <mergeCell ref="A8:E8"/>
    <mergeCell ref="A99:E99"/>
    <mergeCell ref="A14:A15"/>
    <mergeCell ref="A57:A58"/>
    <mergeCell ref="D80:D96"/>
    <mergeCell ref="E57:E58"/>
    <mergeCell ref="E14:E15"/>
    <mergeCell ref="C97:E97"/>
  </mergeCells>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0866141732283472" right="0.39370078740157483" top="0.7480314960629921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577</vt:i4>
      </vt:variant>
    </vt:vector>
  </HeadingPairs>
  <TitlesOfParts>
    <vt:vector size="580" baseType="lpstr">
      <vt:lpstr>Forma 2</vt:lpstr>
      <vt:lpstr>Forma 3</vt:lpstr>
      <vt:lpstr>Forma 1</vt:lpstr>
      <vt:lpstr>'Forma 1'!SIS011_F_Vidutinesverti1Kainos1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2024-03-26T12:48:17Z</cp:lastPrinted>
  <dcterms:created xsi:type="dcterms:W3CDTF">2024-03-26T09:10:08Z</dcterms:created>
  <dcterms:modified xsi:type="dcterms:W3CDTF">2024-03-26T12:50:34Z</dcterms:modified>
</cp:coreProperties>
</file>