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imona\Documents\Simona N 2024\Šilumos kaina\Kasmėnesiniai kainos skaičiavimai\2025\lapkritis\"/>
    </mc:Choice>
  </mc:AlternateContent>
  <xr:revisionPtr revIDLastSave="0" documentId="13_ncr:1_{6B082C68-4160-4955-82ED-27951D9CD270}"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79" i="4" s="1"/>
  <c r="E14" i="2" l="1"/>
  <c r="E14" i="3"/>
  <c r="E12" i="2"/>
  <c r="E21" i="2" s="1"/>
  <c r="E22" i="2" s="1"/>
  <c r="E12" i="3" l="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<sst xmlns="http://schemas.openxmlformats.org/spreadsheetml/2006/main" count="428" uniqueCount="232">
  <si>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</si>
  <si>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</si>
  <si>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</si>
  <si>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</si>
  <si>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</si>
  <si>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</si>
  <si>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</si>
  <si>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</si>
  <si>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</si>
  <si>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</si>
  <si>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</si>
  <si>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</si>
  <si>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</si>
  <si>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</si>
  <si>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</si>
  <si>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</si>
  <si>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</si>
  <si>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</si>
  <si>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</si>
  <si>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</si>
  <si>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</si>
  <si>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</si>
  <si>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</si>
  <si>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</si>
  <si>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</si>
  <si>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</si>
  <si>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</si>
  <si>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</si>
  <si>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</si>
  <si>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</si>
  <si>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</si>
  <si>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</si>
  <si>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</si>
  <si>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</si>
  <si>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</si>
  <si>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</si>
  <si>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</si>
  <si>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</si>
  <si>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</si>
  <si>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</si>
  <si>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</si>
  <si>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</si>
  <si>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</si>
  <si>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</si>
  <si>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</si>
  <si>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</si>
  <si>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</si>
  <si>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</si>
  <si>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</si>
  <si>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</si>
  <si>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</si>
  <si>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</si>
  <si>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</si>
  <si>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</si>
  <si>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</si>
  <si>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</si>
  <si>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</si>
  <si>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</si>
  <si>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</si>
  <si>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</si>
  <si>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</si>
  <si>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</si>
  <si>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</si>
  <si>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</si>
  <si>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</si>
  <si>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</si>
  <si>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</si>
  <si>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</si>
  <si>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</si>
  <si>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</si>
  <si>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</si>
  <si>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</si>
  <si>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</si>
  <si>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</si>
  <si>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</si>
  <si>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</si>
  <si>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</si>
  <si>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</si>
  <si>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</si>
  <si>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</si>
  <si>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</si>
  <si>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</si>
  <si>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</si>
  <si>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</si>
  <si>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</si>
  <si>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</si>
  <si>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</si>
  <si>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</si>
  <si>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</si>
  <si>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</si>
  <si>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</si>
  <si>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</si>
  <si>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</si>
  <si>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</si>
  <si>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</si>
  <si>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</si>
  <si>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</si>
  <si>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</si>
  <si>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</si>
  <si>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</si>
  <si>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</si>
  <si>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</si>
  <si>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</si>
  <si>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</si>
  <si>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</si>
  <si>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</si>
  <si>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</si>
  <si>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</si>
  <si>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</si>
  <si>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</si>
  <si>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</si>
  <si>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</si>
  <si>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</si>
  <si>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</si>
  <si>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</si>
  <si>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</si>
  <si>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</si>
  <si>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</si>
  <si>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</si>
  <si>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</si>
  <si>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</si>
  <si>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</si>
  <si>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</si>
  <si>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</si>
  <si>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</si>
  <si>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</si>
  <si>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</si>
  <si>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</si>
  <si>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</si>
  <si>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</si>
  <si>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</si>
  <si>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</si>
  <si>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</si>
  <si>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</si>
  <si>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</si>
  <si>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</si>
  <si>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</si>
  <si>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</si>
  <si>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</si>
  <si>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</si>
  <si>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</si>
  <si>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</si>
  <si>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</si>
  <si>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</si>
  <si>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</si>
  <si>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</si>
  <si>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</si>
  <si>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</si>
  <si>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</si>
  <si>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</si>
  <si>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</si>
  <si>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</si>
  <si>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</si>
  <si>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</si>
  <si>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</si>
  <si>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</si>
  <si>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</si>
  <si>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</si>
  <si>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</si>
  <si>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</si>
  <si>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</si>
  <si>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</si>
  <si>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</si>
  <si>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</si>
  <si>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</si>
  <si>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</si>
  <si>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</si>
  <si>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</si>
  <si>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</si>
  <si>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</si>
  <si>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</si>
  <si>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</si>
  <si>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</si>
  <si>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</si>
  <si>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</si>
  <si>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</si>
  <si>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</si>
  <si>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</si>
  <si>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</si>
  <si>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</si>
  <si>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</si>
  <si>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</si>
  <si>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</si>
  <si>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</si>
  <si>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</si>
  <si>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</si>
  <si>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</si>
  <si>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</si>
  <si>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</si>
  <si>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</si>
  <si>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</si>
  <si>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</si>
  <si>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</si>
  <si>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</si>
  <si>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</si>
  <si>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</si>
  <si>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</si>
  <si>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</si>
  <si>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</si>
  <si>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</si>
  <si>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</si>
  <si>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</si>
  <si>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</si>
  <si>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</si>
  <si>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</si>
  <si>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</si>
  <si>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</si>
  <si>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</si>
  <si>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</si>
  <si>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</si>
  <si>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</si>
  <si>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</si>
  <si>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</si>
  <si>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</si>
  <si>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</si>
  <si>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</si>
  <si>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</si>
  <si>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</si>
  <si>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</si>
  <si>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</si>
  <si>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</si>
  <si>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</si>
  <si>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r>
      <t>T</t>
    </r>
    <r>
      <rPr>
        <vertAlign val="subscript"/>
        <sz val="11"/>
        <color indexed="8"/>
        <rFont val="Times New Roman"/>
        <family val="1"/>
        <charset val="186"/>
      </rPr>
      <t>kv kd</t>
    </r>
    <r>
      <rPr>
        <sz val="11"/>
        <color indexed="8"/>
        <rFont val="Times New Roman"/>
        <family val="1"/>
        <charset val="186"/>
      </rPr>
      <t xml:space="preserve"> = (51,00 x T</t>
    </r>
    <r>
      <rPr>
        <vertAlign val="subscript"/>
        <sz val="11"/>
        <color indexed="8"/>
        <rFont val="Times New Roman"/>
        <family val="1"/>
        <charset val="186"/>
      </rPr>
      <t>š</t>
    </r>
    <r>
      <rPr>
        <sz val="11"/>
        <color indexed="8"/>
        <rFont val="Times New Roman"/>
        <family val="1"/>
        <charset val="186"/>
      </rPr>
      <t>) + (1,00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</si>
  <si>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r>
      <rPr>
        <vertAlign val="subscript"/>
        <sz val="11"/>
        <color indexed="8"/>
        <rFont val="Times New Roman"/>
        <family val="1"/>
        <charset val="186"/>
      </rPr>
      <t xml:space="preserve"> R   HG, KD</t>
    </r>
    <r>
      <rPr>
        <sz val="11"/>
        <color indexed="8"/>
        <rFont val="Times New Roman"/>
        <family val="1"/>
        <charset val="186"/>
      </rPr>
      <t xml:space="preserve"> = 49348 + (178 002 x pF + 1943310 x pe + 6662 x pw)/151407053 x Qh</t>
    </r>
  </si>
  <si>
    <r>
      <t xml:space="preserve">R </t>
    </r>
    <r>
      <rPr>
        <vertAlign val="subscript"/>
        <sz val="11"/>
        <rFont val="Times New Roman"/>
        <family val="1"/>
        <charset val="186"/>
      </rPr>
      <t>HT,KD</t>
    </r>
    <r>
      <rPr>
        <sz val="11"/>
        <rFont val="Times New Roman"/>
        <family val="1"/>
        <charset val="186"/>
      </rPr>
      <t xml:space="preserve"> = (1320118 x pe + 10839 x pw + 29342686 x R</t>
    </r>
    <r>
      <rPr>
        <vertAlign val="subscript"/>
        <sz val="11"/>
        <rFont val="Times New Roman"/>
        <family val="1"/>
        <charset val="186"/>
      </rPr>
      <t xml:space="preserve">H </t>
    </r>
    <r>
      <rPr>
        <sz val="11"/>
        <rFont val="Times New Roman"/>
        <family val="1"/>
        <charset val="186"/>
      </rPr>
      <t>/ 151407053)/122064367 x Qhr</t>
    </r>
  </si>
  <si>
    <t>Mažeikių rajono savivaldybė</t>
  </si>
  <si>
    <r>
      <t>T</t>
    </r>
    <r>
      <rPr>
        <vertAlign val="subscript"/>
        <sz val="11"/>
        <color indexed="8"/>
        <rFont val="Times New Roman"/>
        <family val="1"/>
        <charset val="186"/>
      </rPr>
      <t>kv kd</t>
    </r>
    <r>
      <rPr>
        <sz val="11"/>
        <color indexed="8"/>
        <rFont val="Times New Roman"/>
        <family val="1"/>
        <charset val="186"/>
      </rPr>
      <t xml:space="preserve"> = (52,35 x T</t>
    </r>
    <r>
      <rPr>
        <vertAlign val="subscript"/>
        <sz val="11"/>
        <color indexed="8"/>
        <rFont val="Times New Roman"/>
        <family val="1"/>
        <charset val="186"/>
      </rPr>
      <t>š</t>
    </r>
    <r>
      <rPr>
        <sz val="11"/>
        <color indexed="8"/>
        <rFont val="Times New Roman"/>
        <family val="1"/>
        <charset val="186"/>
      </rPr>
      <t>) + (1,03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</si>
  <si>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t>VERT 2024 m. lapkričio 27 d. nutarimas Nr. O3E-1471</t>
  </si>
  <si>
    <t>Mažeikių rajono savivaldybės sprendimas 2024-12-19 Nr. T1-552</t>
  </si>
  <si>
    <t>Papildoma dedamoji dėl 79,903 tūkst. Eur nesusigrąžintų sąnaudų, nustatyta 2024 m. gruodžio 19 d. Mažeikių rajono savivaldybės tarybos sprendimu Nr. T1-552</t>
  </si>
  <si>
    <t>Taikoma nuo 2025-02-01 iki 2026-01-31</t>
  </si>
  <si>
    <t>2025-02-14 nutar. Nr. O3E-207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</si>
</sst>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vertAlign val="subscript"/>
      <sz val="11"/>
      <color indexed="8"/>
      <name val="Times New Roman"/>
      <family val="1"/>
      <charset val="186"/>
    </font>
    <font>
      <sz val="11"/>
      <color indexed="8"/>
      <name val="Times New Roman"/>
      <family val="1"/>
      <charset val="186"/>
    </font>
    <font>
      <vertAlign val="subscript"/>
      <sz val="11"/>
      <name val="Times New Roman"/>
      <family val="1"/>
      <charset val="186"/>
    </font>
    <font>
      <sz val="11"/>
      <name val="Times New Roman"/>
      <family val="1"/>
      <charset val="186"/>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E14" sqref="E14"/>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0.35</v>
      </c>
    </row>
    <row r="12" spans="1:5" ht="19.5" customHeight="1" x14ac:dyDescent="0.25">
      <c r="A12" s="79" t="s">
        <v>14</v>
      </c>
      <c r="B12" s="12" t="s">
        <v>15</v>
      </c>
      <c r="C12" s="7" t="s">
        <v>12</v>
      </c>
      <c r="D12" s="10" t="s">
        <v>16</v>
      </c>
      <c r="E12" s="81">
        <f>(51*'Forma 1'!E78)/100+(1*'Forma 2'!SIS012_F_GeriamojoVandensTiekimoFaktas)+(0.014*'Forma 2'!SIS012_F_GeriamojoVandensPardavimoFaktas)</f>
        <v>5.5586200000000003</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6.38</v>
      </c>
    </row>
    <row r="15" spans="1:5" ht="19.5" customHeight="1" x14ac:dyDescent="0.25">
      <c r="A15" s="7" t="s">
        <v>22</v>
      </c>
      <c r="B15" s="9" t="s">
        <v>23</v>
      </c>
      <c r="C15" s="7" t="s">
        <v>12</v>
      </c>
      <c r="D15" s="15" t="s">
        <v>231</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5.91</v>
      </c>
    </row>
    <row r="22" spans="1:5" ht="18.75" x14ac:dyDescent="0.25">
      <c r="A22" s="16" t="s">
        <v>39</v>
      </c>
      <c r="B22" s="17" t="s">
        <v>40</v>
      </c>
      <c r="C22" s="16" t="s">
        <v>38</v>
      </c>
      <c r="D22" s="7" t="s">
        <v>21</v>
      </c>
      <c r="E22" s="6">
        <f>+E21*1.21</f>
        <v>7.1510999999999996</v>
      </c>
    </row>
    <row r="23" spans="1:5" ht="31.5" x14ac:dyDescent="0.25">
      <c r="A23" s="7" t="s">
        <v>41</v>
      </c>
      <c r="B23" s="23" t="s">
        <v>42</v>
      </c>
      <c r="C23" s="76" t="s">
        <v>227</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74803149606299213" bottom="0.3937007874015748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zoomScale="85" zoomScaleNormal="85" workbookViewId="0">
      <selection activeCell="D13" sqref="D13"/>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0.35</v>
      </c>
    </row>
    <row r="12" spans="1:5" ht="18.75" customHeight="1" x14ac:dyDescent="0.25">
      <c r="A12" s="79" t="s">
        <v>14</v>
      </c>
      <c r="B12" s="12" t="s">
        <v>15</v>
      </c>
      <c r="C12" s="7" t="s">
        <v>12</v>
      </c>
      <c r="D12" s="10" t="s">
        <v>48</v>
      </c>
      <c r="E12" s="81">
        <f>(52.35*SIS012b_F_SilumosKainaNaudojamaFaktas)/100+(1.03*SIS012b_F_GeriamojoVandensTiekimoFaktas)+(0.014*SIS012b_F_GeriamojoVandensPardavimoFaktas)</f>
        <v>5.7119500000000007</v>
      </c>
    </row>
    <row r="13" spans="1:5" ht="18.75" customHeight="1" x14ac:dyDescent="0.25">
      <c r="A13" s="80"/>
      <c r="B13" s="13"/>
      <c r="C13" s="7" t="s">
        <v>17</v>
      </c>
      <c r="D13" s="21" t="s">
        <v>226</v>
      </c>
      <c r="E13" s="82"/>
    </row>
    <row r="14" spans="1:5" ht="18" customHeight="1" x14ac:dyDescent="0.25">
      <c r="A14" s="7" t="s">
        <v>18</v>
      </c>
      <c r="B14" s="9" t="s">
        <v>19</v>
      </c>
      <c r="C14" s="7" t="s">
        <v>20</v>
      </c>
      <c r="D14" s="7" t="s">
        <v>21</v>
      </c>
      <c r="E14" s="11">
        <f>'Forma 1'!SIS072_F_Galutinesilumo1Kainos1</f>
        <v>6.38</v>
      </c>
    </row>
    <row r="15" spans="1:5" ht="17.25" customHeight="1" x14ac:dyDescent="0.25">
      <c r="A15" s="7" t="s">
        <v>22</v>
      </c>
      <c r="B15" s="9" t="s">
        <v>23</v>
      </c>
      <c r="C15" s="7" t="s">
        <v>12</v>
      </c>
      <c r="D15" s="21" t="s">
        <v>231</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6.06</v>
      </c>
    </row>
    <row r="22" spans="1:5" ht="18.75" x14ac:dyDescent="0.25">
      <c r="A22" s="16" t="s">
        <v>39</v>
      </c>
      <c r="B22" s="17" t="s">
        <v>40</v>
      </c>
      <c r="C22" s="16" t="s">
        <v>38</v>
      </c>
      <c r="D22" s="7" t="s">
        <v>21</v>
      </c>
      <c r="E22" s="6">
        <f>+E21*1.09</f>
        <v>6.6054000000000004</v>
      </c>
    </row>
    <row r="23" spans="1:5" ht="31.5" x14ac:dyDescent="0.25">
      <c r="A23" s="7" t="s">
        <v>41</v>
      </c>
      <c r="B23" s="23" t="s">
        <v>42</v>
      </c>
      <c r="C23" s="76" t="s">
        <v>227</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J10" sqref="J10"/>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3.88</v>
      </c>
      <c r="G12" s="33" t="s">
        <v>64</v>
      </c>
      <c r="H12" s="33" t="s">
        <v>65</v>
      </c>
      <c r="I12" s="33" t="s">
        <v>66</v>
      </c>
    </row>
    <row r="13" spans="1:9" ht="18.75" x14ac:dyDescent="0.25">
      <c r="A13" s="32" t="s">
        <v>67</v>
      </c>
      <c r="B13" s="37" t="s">
        <v>68</v>
      </c>
      <c r="C13" s="32" t="s">
        <v>20</v>
      </c>
      <c r="D13" s="40" t="s">
        <v>69</v>
      </c>
      <c r="E13" s="41">
        <v>1.37</v>
      </c>
      <c r="G13" s="33" t="s">
        <v>70</v>
      </c>
      <c r="H13" s="33" t="s">
        <v>71</v>
      </c>
      <c r="I13" s="33" t="s">
        <v>72</v>
      </c>
    </row>
    <row r="14" spans="1:9" ht="18.75" x14ac:dyDescent="0.25">
      <c r="A14" s="85" t="s">
        <v>73</v>
      </c>
      <c r="B14" s="43" t="s">
        <v>74</v>
      </c>
      <c r="C14" s="32" t="s">
        <v>20</v>
      </c>
      <c r="D14" s="40" t="s">
        <v>75</v>
      </c>
      <c r="E14" s="90">
        <f>(49348+(178002*SIS072_F_Vidutinesverti1Kainos1+1943310*0.13+6662*1.53))/151407053*100</f>
        <v>2.5092822723390569</v>
      </c>
      <c r="G14" s="33" t="s">
        <v>76</v>
      </c>
      <c r="H14" s="33" t="s">
        <v>77</v>
      </c>
      <c r="I14" s="33" t="s">
        <v>78</v>
      </c>
    </row>
    <row r="15" spans="1:9" ht="31.5" x14ac:dyDescent="0.25">
      <c r="A15" s="86"/>
      <c r="B15" s="44"/>
      <c r="C15" s="32" t="s">
        <v>17</v>
      </c>
      <c r="D15" s="45" t="s">
        <v>223</v>
      </c>
      <c r="E15" s="91"/>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19.59</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19.59</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21523</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10.029999999999999</v>
      </c>
    </row>
    <row r="53" spans="1:9" ht="18.75" x14ac:dyDescent="0.25">
      <c r="A53" s="32" t="s">
        <v>151</v>
      </c>
      <c r="B53" s="37" t="s">
        <v>152</v>
      </c>
      <c r="C53" s="32" t="s">
        <v>20</v>
      </c>
      <c r="D53" s="32" t="s">
        <v>153</v>
      </c>
      <c r="E53" s="61">
        <f>E14</f>
        <v>2.5092822723390569</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2.27</v>
      </c>
    </row>
    <row r="56" spans="1:9" ht="18.75" x14ac:dyDescent="0.25">
      <c r="A56" s="32" t="s">
        <v>158</v>
      </c>
      <c r="B56" s="37" t="s">
        <v>159</v>
      </c>
      <c r="C56" s="32" t="s">
        <v>20</v>
      </c>
      <c r="D56" s="32" t="s">
        <v>160</v>
      </c>
      <c r="E56" s="53">
        <v>1.21</v>
      </c>
    </row>
    <row r="57" spans="1:9" ht="18.75" x14ac:dyDescent="0.25">
      <c r="A57" s="85" t="s">
        <v>161</v>
      </c>
      <c r="B57" s="43" t="s">
        <v>162</v>
      </c>
      <c r="C57" s="32" t="s">
        <v>20</v>
      </c>
      <c r="D57" s="32" t="s">
        <v>163</v>
      </c>
      <c r="E57" s="90">
        <f>(1320118*0.13+10839*1.75+(29342686*(1917738+SIS072_F_Vienanareskain2Kainos1*151407053/100)/151407053))/122064367*100</f>
        <v>1.0638092453212562</v>
      </c>
    </row>
    <row r="58" spans="1:9" ht="15.6" customHeight="1" x14ac:dyDescent="0.25">
      <c r="A58" s="86"/>
      <c r="B58" s="44"/>
      <c r="C58" s="32" t="s">
        <v>17</v>
      </c>
      <c r="D58" s="52" t="s">
        <v>224</v>
      </c>
      <c r="E58" s="91"/>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8.86</v>
      </c>
    </row>
    <row r="61" spans="1:9" ht="18.75" x14ac:dyDescent="0.25">
      <c r="A61" s="32" t="s">
        <v>169</v>
      </c>
      <c r="B61" s="37" t="s">
        <v>152</v>
      </c>
      <c r="C61" s="32" t="s">
        <v>20</v>
      </c>
      <c r="D61" s="32" t="s">
        <v>170</v>
      </c>
      <c r="E61" s="61">
        <f>E57</f>
        <v>1.0638092453212562</v>
      </c>
    </row>
    <row r="62" spans="1:9" ht="15.75" x14ac:dyDescent="0.25">
      <c r="A62" s="30" t="s">
        <v>22</v>
      </c>
      <c r="B62" s="34" t="s">
        <v>171</v>
      </c>
      <c r="C62" s="62"/>
      <c r="D62" s="62"/>
      <c r="E62" s="63"/>
    </row>
    <row r="63" spans="1:9" ht="18.75" x14ac:dyDescent="0.25">
      <c r="A63" s="32" t="s">
        <v>172</v>
      </c>
      <c r="B63" s="37" t="s">
        <v>173</v>
      </c>
      <c r="C63" s="32" t="s">
        <v>20</v>
      </c>
      <c r="D63" s="32" t="s">
        <v>174</v>
      </c>
      <c r="E63" s="53">
        <v>0.16</v>
      </c>
    </row>
    <row r="64" spans="1:9" s="1" customFormat="1" ht="18.75" x14ac:dyDescent="0.25">
      <c r="A64" s="32" t="s">
        <v>175</v>
      </c>
      <c r="B64" s="66" t="s">
        <v>176</v>
      </c>
      <c r="C64" s="32" t="s">
        <v>149</v>
      </c>
      <c r="D64" s="32" t="s">
        <v>177</v>
      </c>
      <c r="E64" s="53">
        <v>1.0900000000000001</v>
      </c>
    </row>
    <row r="65" spans="1:5" ht="31.5" x14ac:dyDescent="0.25">
      <c r="A65" s="30" t="s">
        <v>24</v>
      </c>
      <c r="B65" s="67" t="s">
        <v>178</v>
      </c>
      <c r="C65" s="30" t="s">
        <v>20</v>
      </c>
      <c r="D65" s="32" t="s">
        <v>179</v>
      </c>
      <c r="E65" s="39">
        <f>ROUND(SUM(E66:E75),2)</f>
        <v>7.0000000000000007E-2</v>
      </c>
    </row>
    <row r="66" spans="1:5" ht="31.5" x14ac:dyDescent="0.25">
      <c r="A66" s="32" t="s">
        <v>180</v>
      </c>
      <c r="B66" s="68" t="s">
        <v>229</v>
      </c>
      <c r="C66" s="32" t="s">
        <v>20</v>
      </c>
      <c r="D66" s="68" t="s">
        <v>230</v>
      </c>
      <c r="E66" s="53">
        <v>7.0000000000000007E-2</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6.38</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6.38</v>
      </c>
    </row>
    <row r="79" spans="1:5" ht="18.75" customHeight="1" x14ac:dyDescent="0.25">
      <c r="A79" s="30" t="s">
        <v>41</v>
      </c>
      <c r="B79" s="69" t="s">
        <v>196</v>
      </c>
      <c r="C79" s="30" t="s">
        <v>20</v>
      </c>
      <c r="D79" s="32" t="s">
        <v>179</v>
      </c>
      <c r="E79" s="39">
        <f>ROUND(E78*1.09,2)</f>
        <v>6.95</v>
      </c>
    </row>
    <row r="80" spans="1:5" ht="15.75" x14ac:dyDescent="0.25">
      <c r="A80" s="32" t="s">
        <v>197</v>
      </c>
      <c r="B80" s="37" t="s">
        <v>198</v>
      </c>
      <c r="C80" s="32" t="s">
        <v>199</v>
      </c>
      <c r="D80" s="87" t="s">
        <v>97</v>
      </c>
      <c r="E80" s="71">
        <v>5126212</v>
      </c>
    </row>
    <row r="81" spans="1:5" ht="15.75" x14ac:dyDescent="0.25">
      <c r="A81" s="32" t="s">
        <v>200</v>
      </c>
      <c r="B81" s="37" t="s">
        <v>201</v>
      </c>
      <c r="C81" s="32" t="s">
        <v>199</v>
      </c>
      <c r="D81" s="88"/>
      <c r="E81" s="72">
        <f>SUM(E82:E88)</f>
        <v>5126212</v>
      </c>
    </row>
    <row r="82" spans="1:5" ht="15.75" x14ac:dyDescent="0.25">
      <c r="A82" s="32" t="s">
        <v>202</v>
      </c>
      <c r="B82" s="68" t="s">
        <v>225</v>
      </c>
      <c r="C82" s="32" t="s">
        <v>199</v>
      </c>
      <c r="D82" s="88"/>
      <c r="E82" s="71">
        <v>5126212</v>
      </c>
    </row>
    <row r="83" spans="1:5" ht="15.75" x14ac:dyDescent="0.25">
      <c r="A83" s="32" t="s">
        <v>204</v>
      </c>
      <c r="B83" s="68" t="s">
        <v>203</v>
      </c>
      <c r="C83" s="32" t="s">
        <v>199</v>
      </c>
      <c r="D83" s="88"/>
      <c r="E83" s="71"/>
    </row>
    <row r="84" spans="1:5" ht="15.75" x14ac:dyDescent="0.25">
      <c r="A84" s="32" t="s">
        <v>205</v>
      </c>
      <c r="B84" s="68" t="s">
        <v>203</v>
      </c>
      <c r="C84" s="32" t="s">
        <v>199</v>
      </c>
      <c r="D84" s="88"/>
      <c r="E84" s="71"/>
    </row>
    <row r="85" spans="1:5" ht="15.75" x14ac:dyDescent="0.25">
      <c r="A85" s="32" t="s">
        <v>206</v>
      </c>
      <c r="B85" s="68" t="s">
        <v>203</v>
      </c>
      <c r="C85" s="32" t="s">
        <v>199</v>
      </c>
      <c r="D85" s="88"/>
      <c r="E85" s="71"/>
    </row>
    <row r="86" spans="1:5" ht="15.75" x14ac:dyDescent="0.25">
      <c r="A86" s="32" t="s">
        <v>207</v>
      </c>
      <c r="B86" s="68" t="s">
        <v>203</v>
      </c>
      <c r="C86" s="32" t="s">
        <v>199</v>
      </c>
      <c r="D86" s="88"/>
      <c r="E86" s="71"/>
    </row>
    <row r="87" spans="1:5" s="1" customFormat="1" ht="15.75" x14ac:dyDescent="0.25">
      <c r="A87" s="32" t="s">
        <v>208</v>
      </c>
      <c r="B87" s="68" t="s">
        <v>203</v>
      </c>
      <c r="C87" s="32" t="s">
        <v>199</v>
      </c>
      <c r="D87" s="88"/>
      <c r="E87" s="71"/>
    </row>
    <row r="88" spans="1:5" ht="15.75" x14ac:dyDescent="0.25">
      <c r="A88" s="32" t="s">
        <v>209</v>
      </c>
      <c r="B88" s="68" t="s">
        <v>203</v>
      </c>
      <c r="C88" s="32" t="s">
        <v>199</v>
      </c>
      <c r="D88" s="88"/>
      <c r="E88" s="71"/>
    </row>
    <row r="89" spans="1:5" ht="15.75" x14ac:dyDescent="0.25">
      <c r="A89" s="32" t="s">
        <v>210</v>
      </c>
      <c r="B89" s="37" t="s">
        <v>211</v>
      </c>
      <c r="C89" s="32" t="s">
        <v>199</v>
      </c>
      <c r="D89" s="88"/>
      <c r="E89" s="72">
        <f>SUM(E90:E96)</f>
        <v>3670138</v>
      </c>
    </row>
    <row r="90" spans="1:5" ht="15" customHeight="1" x14ac:dyDescent="0.25">
      <c r="A90" s="32" t="s">
        <v>212</v>
      </c>
      <c r="B90" s="68" t="s">
        <v>225</v>
      </c>
      <c r="C90" s="32" t="s">
        <v>199</v>
      </c>
      <c r="D90" s="88"/>
      <c r="E90" s="71">
        <v>3670138</v>
      </c>
    </row>
    <row r="91" spans="1:5" ht="42" customHeight="1" x14ac:dyDescent="0.25">
      <c r="A91" s="32" t="s">
        <v>213</v>
      </c>
      <c r="B91" s="68" t="s">
        <v>203</v>
      </c>
      <c r="C91" s="32" t="s">
        <v>199</v>
      </c>
      <c r="D91" s="88"/>
      <c r="E91" s="71"/>
    </row>
    <row r="92" spans="1:5" ht="15.75" x14ac:dyDescent="0.25">
      <c r="A92" s="32" t="s">
        <v>214</v>
      </c>
      <c r="B92" s="68" t="s">
        <v>203</v>
      </c>
      <c r="C92" s="32" t="s">
        <v>199</v>
      </c>
      <c r="D92" s="88"/>
      <c r="E92" s="71"/>
    </row>
    <row r="93" spans="1:5" ht="15.75" customHeight="1" x14ac:dyDescent="0.25">
      <c r="A93" s="32" t="s">
        <v>215</v>
      </c>
      <c r="B93" s="68" t="s">
        <v>203</v>
      </c>
      <c r="C93" s="32" t="s">
        <v>199</v>
      </c>
      <c r="D93" s="88"/>
      <c r="E93" s="71"/>
    </row>
    <row r="94" spans="1:5" s="1" customFormat="1" ht="15.75" x14ac:dyDescent="0.25">
      <c r="A94" s="32" t="s">
        <v>216</v>
      </c>
      <c r="B94" s="68" t="s">
        <v>203</v>
      </c>
      <c r="C94" s="32" t="s">
        <v>199</v>
      </c>
      <c r="D94" s="88"/>
      <c r="E94" s="71"/>
    </row>
    <row r="95" spans="1:5" ht="15.75" x14ac:dyDescent="0.25">
      <c r="A95" s="32" t="s">
        <v>217</v>
      </c>
      <c r="B95" s="68" t="s">
        <v>203</v>
      </c>
      <c r="C95" s="32" t="s">
        <v>199</v>
      </c>
      <c r="D95" s="88"/>
      <c r="E95" s="71"/>
    </row>
    <row r="96" spans="1:5" ht="15" customHeight="1" x14ac:dyDescent="0.25">
      <c r="A96" s="32" t="s">
        <v>218</v>
      </c>
      <c r="B96" s="68" t="s">
        <v>203</v>
      </c>
      <c r="C96" s="32" t="s">
        <v>199</v>
      </c>
      <c r="D96" s="89"/>
      <c r="E96" s="71"/>
    </row>
    <row r="97" spans="1:5" ht="31.5" x14ac:dyDescent="0.25">
      <c r="A97" s="32" t="s">
        <v>219</v>
      </c>
      <c r="B97" s="73" t="s">
        <v>220</v>
      </c>
      <c r="C97" s="92" t="s">
        <v>228</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4"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7480314960629921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575</vt:i4>
      </vt:variant>
    </vt:vector>
  </HeadingPairs>
  <TitlesOfParts>
    <vt:vector size="578"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2025-10-24T07:10:19Z</cp:lastPrinted>
  <dcterms:created xsi:type="dcterms:W3CDTF">2024-05-22T10:50:20Z</dcterms:created>
  <dcterms:modified xsi:type="dcterms:W3CDTF">2025-10-24T07:12:08Z</dcterms:modified>
</cp:coreProperties>
</file>