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imona\Documents\Simona N 2024\Šilumos kaina\Kasmėnesiniai kainos skaičiavimai\2026\sausis\"/>
    </mc:Choice>
  </mc:AlternateContent>
  <xr:revisionPtr revIDLastSave="0" documentId="13_ncr:1_{1BD8DDE0-7E86-4F93-B5D4-A09E0496D3E3}" xr6:coauthVersionLast="47" xr6:coauthVersionMax="47" xr10:uidLastSave="{00000000-0000-0000-0000-000000000000}"/>
  <bookViews>
    <workbookView xWindow="-120" yWindow="-120" windowWidth="29040" windowHeight="15720"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kain2Kainos1">'Forma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E81" i="4"/>
  <c r="E65" i="4"/>
  <c r="B49" i="4"/>
  <c r="B48" i="4"/>
  <c r="B46" i="4"/>
  <c r="B45" i="4"/>
  <c r="B43" i="4"/>
  <c r="B42" i="4"/>
  <c r="B40" i="4"/>
  <c r="B39" i="4"/>
  <c r="B37" i="4"/>
  <c r="B36" i="4"/>
  <c r="B34" i="4"/>
  <c r="B33" i="4"/>
  <c r="B31" i="4"/>
  <c r="B30" i="4"/>
  <c r="B28" i="4"/>
  <c r="B27" i="4"/>
  <c r="B25" i="4"/>
  <c r="B24" i="4"/>
  <c r="B22" i="4"/>
  <c r="B21" i="4"/>
  <c r="E16" i="4"/>
  <c r="E14" i="4" s="1"/>
  <c r="E57" i="4" s="1"/>
  <c r="E17" i="3"/>
  <c r="E17" i="2"/>
  <c r="E61" i="4" l="1"/>
  <c r="E55" i="4"/>
  <c r="E53" i="4"/>
  <c r="E12" i="4"/>
  <c r="E76" i="4" s="1"/>
  <c r="E78" i="4" s="1"/>
  <c r="E14" i="3" l="1"/>
  <c r="E12" i="3" s="1"/>
  <c r="E21" i="3" s="1"/>
  <c r="E22" i="3" s="1"/>
  <c r="E14" i="2"/>
  <c r="E12" i="2"/>
  <c r="E21" i="2" s="1"/>
  <c r="E22" i="2" s="1"/>
  <c r="E79" i="4"/>
</calcChain>
</file>

<file path=xl/sharedStrings.xml><?xml version="1.0" encoding="utf-8"?>
<sst xmlns="http://schemas.openxmlformats.org/spreadsheetml/2006/main" count="428" uniqueCount="234">
  <si>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</si>
  <si>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</si>
  <si>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</si>
  <si>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</si>
  <si>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</si>
  <si>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</si>
  <si>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</si>
  <si>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</si>
  <si>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</si>
  <si>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</si>
  <si>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</si>
  <si>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</si>
  <si>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</si>
  <si>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</si>
  <si>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</si>
  <si>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</si>
  <si>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</si>
  <si>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</si>
  <si>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</si>
  <si>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</si>
  <si>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</si>
  <si>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</si>
  <si>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</si>
  <si>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</si>
  <si>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</si>
  <si>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</si>
  <si>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</si>
  <si>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</si>
  <si>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</si>
  <si>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</si>
  <si>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</si>
  <si>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</si>
  <si>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</si>
  <si>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</si>
  <si>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</si>
  <si>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</si>
  <si>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</si>
  <si>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</si>
  <si>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</si>
  <si>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</si>
  <si>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</si>
  <si>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</si>
  <si>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</si>
  <si>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</si>
  <si>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</si>
  <si>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</si>
  <si>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</si>
  <si>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</si>
  <si>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</si>
  <si>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</si>
  <si>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</si>
  <si>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</si>
  <si>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</si>
  <si>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</si>
  <si>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</si>
  <si>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</si>
  <si>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</si>
  <si>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</si>
  <si>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</si>
  <si>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</si>
  <si>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</si>
  <si>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</si>
  <si>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</si>
  <si>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</si>
  <si>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</si>
  <si>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</si>
  <si>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</si>
  <si>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</si>
  <si>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</si>
  <si>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</si>
  <si>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</si>
  <si>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</si>
  <si>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</si>
  <si>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</si>
  <si>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</si>
  <si>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</si>
  <si>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</si>
  <si>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</si>
  <si>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</si>
  <si>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</si>
  <si>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</si>
  <si>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</si>
  <si>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</si>
  <si>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</si>
  <si>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</si>
  <si>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</si>
  <si>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</si>
  <si>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</si>
  <si>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</si>
  <si>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</si>
  <si>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</si>
  <si>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</si>
  <si>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</si>
  <si>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</si>
  <si>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</si>
  <si>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</si>
  <si>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</si>
  <si>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</si>
  <si>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</si>
  <si>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</si>
  <si>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</si>
  <si>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</si>
  <si>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</si>
  <si>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</si>
  <si>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</si>
  <si>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</si>
  <si>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</si>
  <si>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</si>
  <si>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</si>
  <si>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</si>
  <si>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</si>
  <si>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</si>
  <si>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</si>
  <si>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</si>
  <si>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</si>
  <si>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</si>
  <si>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</si>
  <si>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</si>
  <si>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</si>
  <si>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</si>
  <si>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</si>
  <si>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</si>
  <si>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</si>
  <si>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</si>
  <si>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</si>
  <si>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</si>
  <si>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</si>
  <si>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</si>
  <si>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</si>
  <si>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</si>
  <si>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</si>
  <si>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</si>
  <si>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</si>
  <si>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</si>
  <si>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</si>
  <si>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</si>
  <si>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</si>
  <si>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</si>
  <si>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</si>
  <si>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</si>
  <si>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</si>
  <si>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</si>
  <si>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</si>
  <si>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</si>
  <si>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</si>
  <si>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</si>
  <si>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</si>
  <si>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</si>
  <si>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</si>
  <si>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</si>
  <si>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</si>
  <si>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</si>
  <si>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</si>
  <si>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</si>
  <si>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</si>
  <si>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</si>
  <si>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</si>
  <si>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</si>
  <si>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</si>
  <si>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</si>
  <si>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</si>
  <si>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</si>
  <si>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</si>
  <si>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</si>
  <si>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</si>
  <si>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</si>
  <si>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</si>
  <si>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</si>
  <si>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</si>
  <si>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</si>
  <si>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</si>
  <si>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</si>
  <si>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</si>
  <si>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</si>
  <si>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</si>
  <si>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</si>
  <si>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</si>
  <si>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</si>
  <si>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</si>
  <si>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</si>
  <si>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</si>
  <si>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</si>
  <si>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</si>
  <si>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</si>
  <si>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</si>
  <si>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</si>
  <si>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</si>
  <si>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</si>
  <si>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</si>
  <si>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</si>
  <si>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</si>
  <si>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</si>
  <si>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</si>
  <si>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</si>
  <si>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</si>
  <si>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</si>
  <si>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</si>
  <si>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</si>
  <si>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</si>
  <si>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</si>
  <si>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</si>
  <si>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</si>
  <si>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</si>
  <si>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</si>
  <si>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</si>
  <si>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</si>
  <si>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</si>
  <si>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</si>
  <si>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</si>
  <si>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</si>
  <si>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</si>
  <si>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</si>
  <si>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</si>
  <si>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</si>
  <si>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</si>
  <si>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</si>
  <si>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</si>
  <si>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</si>
  <si>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</si>
  <si>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</si>
  <si>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</si>
  <si>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</si>
  <si>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t>Tkv kd = (51,00 x Tš) + (1,00 x T gv) + (0,014 x Tgv pard)</t>
  </si>
  <si>
    <t xml:space="preserve"> R   HG, KD = 50680 + (178 002 x pF + 1943310 x pe + 6662 x pw)/151407053 x Qh</t>
  </si>
  <si>
    <t>R HT,KD = (1320118 x pe + 10839 x pw + 29342686 x RH / 151407053)/122064367 x Qhr</t>
  </si>
  <si>
    <t>Papildoma dedamoji dėl 79,903 tūkst. Eur nesusigrąžintų sąnaudų, nustatyta 2024 m. gruodžio 19 d. Mažeikių rajono savivaldybės tarybos sprendimu Nr. T1-552</t>
  </si>
  <si>
    <t>Taikoma nuo 2025-02-01 iki 2026-01-31</t>
  </si>
  <si>
    <t>Papildoma dedamoji dėl 326,339 tūkst. Eur gautų papildomų pajamų, nustatyta 2025 m. spalio 23 d. Mažeikių rajono savivaldybės tarybos sprendimu Nr. T1-408</t>
  </si>
  <si>
    <t>Taikoma nuo 2025-12-01 iki 2026-11-30</t>
  </si>
  <si>
    <t>Mažeikių rajono savivaldybė</t>
  </si>
  <si>
    <t>Mažeikių rajono savivaldybės tarybos sprendimas 2025-10-23 Nr. T1-408</t>
  </si>
  <si>
    <t>2025-02-14 nutar. Nr. O3E-207</t>
  </si>
  <si>
    <t>VERT 2025 m. lapkričio 18 d. nutarimas Nr. O3E-1683</t>
  </si>
  <si>
    <t>Tkv kd = (52,34 x Tš) + (1,03 x T gv) + (0,014 x Tgv pard)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</si>
</sst>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scheme val="minor"/>
    </font>
    <font>
      <sz val="12"/>
      <name val="Calibri"/>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abSelected="1" zoomScale="85" zoomScaleNormal="85" workbookViewId="0">
      <selection activeCell="I19" sqref="I19"/>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75" t="s">
        <v>9</v>
      </c>
      <c r="C10" s="75"/>
      <c r="D10" s="75"/>
      <c r="E10" s="75"/>
    </row>
    <row r="11" spans="1:5" ht="18.75" x14ac:dyDescent="0.25">
      <c r="A11" s="8" t="s">
        <v>10</v>
      </c>
      <c r="B11" s="9" t="s">
        <v>11</v>
      </c>
      <c r="C11" s="7" t="s">
        <v>12</v>
      </c>
      <c r="D11" s="10" t="s">
        <v>13</v>
      </c>
      <c r="E11" s="11">
        <v>0.57999999999999996</v>
      </c>
    </row>
    <row r="12" spans="1:5" ht="19.5" customHeight="1" x14ac:dyDescent="0.25">
      <c r="A12" s="79" t="s">
        <v>14</v>
      </c>
      <c r="B12" s="12" t="s">
        <v>15</v>
      </c>
      <c r="C12" s="7" t="s">
        <v>12</v>
      </c>
      <c r="D12" s="10" t="s">
        <v>16</v>
      </c>
      <c r="E12" s="81">
        <f>(51*'Forma 1'!E78)/100+(1*'Forma 2'!SIS012_F_GeriamojoVandensTiekimoFaktas)+(0.014*'Forma 2'!SIS012_F_GeriamojoVandensPardavimoFaktas)</f>
        <v>5.8238200000000004</v>
      </c>
    </row>
    <row r="13" spans="1:5" ht="18.75" customHeight="1" x14ac:dyDescent="0.25">
      <c r="A13" s="80"/>
      <c r="B13" s="13"/>
      <c r="C13" s="7" t="s">
        <v>17</v>
      </c>
      <c r="D13" s="14" t="s">
        <v>222</v>
      </c>
      <c r="E13" s="82"/>
    </row>
    <row r="14" spans="1:5" ht="20.25" customHeight="1" x14ac:dyDescent="0.25">
      <c r="A14" s="7" t="s">
        <v>18</v>
      </c>
      <c r="B14" s="9" t="s">
        <v>19</v>
      </c>
      <c r="C14" s="7" t="s">
        <v>20</v>
      </c>
      <c r="D14" s="7" t="s">
        <v>21</v>
      </c>
      <c r="E14" s="11">
        <f>'Forma 1'!SIS072_F_Galutinesilumo1Kainos1</f>
        <v>6.9</v>
      </c>
    </row>
    <row r="15" spans="1:5" ht="19.5" customHeight="1" x14ac:dyDescent="0.25">
      <c r="A15" s="7" t="s">
        <v>22</v>
      </c>
      <c r="B15" s="9" t="s">
        <v>23</v>
      </c>
      <c r="C15" s="7" t="s">
        <v>12</v>
      </c>
      <c r="D15" s="15" t="s">
        <v>231</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6.4</v>
      </c>
    </row>
    <row r="22" spans="1:5" ht="18.75" x14ac:dyDescent="0.25">
      <c r="A22" s="16" t="s">
        <v>39</v>
      </c>
      <c r="B22" s="17" t="s">
        <v>40</v>
      </c>
      <c r="C22" s="16" t="s">
        <v>38</v>
      </c>
      <c r="D22" s="7" t="s">
        <v>21</v>
      </c>
      <c r="E22" s="6">
        <f>+E21*1.21</f>
        <v>7.7439999999999998</v>
      </c>
    </row>
    <row r="23" spans="1:5" ht="31.5" x14ac:dyDescent="0.25">
      <c r="A23" s="7" t="s">
        <v>41</v>
      </c>
      <c r="B23" s="23" t="s">
        <v>42</v>
      </c>
      <c r="C23" s="76" t="s">
        <v>232</v>
      </c>
      <c r="D23" s="77"/>
      <c r="E23" s="78"/>
    </row>
    <row r="24" spans="1:5" ht="15.75" x14ac:dyDescent="0.25">
      <c r="A24" s="24" t="s">
        <v>43</v>
      </c>
      <c r="B24" s="25"/>
      <c r="C24" s="25"/>
      <c r="D24" s="25"/>
      <c r="E24" s="25"/>
    </row>
    <row r="25" spans="1:5" ht="15.75" customHeight="1" x14ac:dyDescent="0.25">
      <c r="A25" s="74" t="s">
        <v>44</v>
      </c>
      <c r="B25" s="74"/>
      <c r="C25" s="74"/>
      <c r="D25" s="74"/>
      <c r="E25" s="74"/>
    </row>
    <row r="26" spans="1:5" ht="15.75" customHeight="1" x14ac:dyDescent="0.25">
      <c r="A26" s="74" t="s">
        <v>45</v>
      </c>
      <c r="B26" s="74"/>
      <c r="C26" s="74"/>
      <c r="D26" s="74"/>
      <c r="E26" s="74"/>
    </row>
    <row r="27" spans="1:5" ht="15.75" customHeight="1" x14ac:dyDescent="0.25">
      <c r="A27" s="74" t="s">
        <v>46</v>
      </c>
      <c r="B27" s="74"/>
      <c r="C27" s="74"/>
      <c r="D27" s="74"/>
      <c r="E27" s="74"/>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35433070866141736" bottom="0.39370078740157483" header="0.31496062992125984" footer="0.31496062992125984"/>
  <pageSetup scale="7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topLeftCell="A4" zoomScale="85" zoomScaleNormal="85" workbookViewId="0">
      <selection activeCell="G25" sqref="G25"/>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75" t="s">
        <v>9</v>
      </c>
      <c r="C10" s="75"/>
      <c r="D10" s="75"/>
      <c r="E10" s="75"/>
    </row>
    <row r="11" spans="1:5" ht="18.75" x14ac:dyDescent="0.25">
      <c r="A11" s="8" t="s">
        <v>10</v>
      </c>
      <c r="B11" s="9" t="s">
        <v>11</v>
      </c>
      <c r="C11" s="7" t="s">
        <v>12</v>
      </c>
      <c r="D11" s="10" t="s">
        <v>13</v>
      </c>
      <c r="E11" s="11">
        <v>0.57999999999999996</v>
      </c>
    </row>
    <row r="12" spans="1:5" ht="18.75" customHeight="1" x14ac:dyDescent="0.25">
      <c r="A12" s="79" t="s">
        <v>14</v>
      </c>
      <c r="B12" s="12" t="s">
        <v>15</v>
      </c>
      <c r="C12" s="7" t="s">
        <v>12</v>
      </c>
      <c r="D12" s="10" t="s">
        <v>48</v>
      </c>
      <c r="E12" s="81">
        <f>(52.34*SIS012b_F_SilumosKainaNaudojamaFaktas)/100+(1.03*SIS012b_F_GeriamojoVandensTiekimoFaktas)+(0.014*SIS012b_F_GeriamojoVandensPardavimoFaktas)</f>
        <v>5.983480000000001</v>
      </c>
    </row>
    <row r="13" spans="1:5" ht="18.75" customHeight="1" x14ac:dyDescent="0.25">
      <c r="A13" s="80"/>
      <c r="B13" s="13"/>
      <c r="C13" s="7" t="s">
        <v>17</v>
      </c>
      <c r="D13" s="21" t="s">
        <v>233</v>
      </c>
      <c r="E13" s="82"/>
    </row>
    <row r="14" spans="1:5" ht="18" customHeight="1" x14ac:dyDescent="0.25">
      <c r="A14" s="7" t="s">
        <v>18</v>
      </c>
      <c r="B14" s="9" t="s">
        <v>19</v>
      </c>
      <c r="C14" s="7" t="s">
        <v>20</v>
      </c>
      <c r="D14" s="7" t="s">
        <v>21</v>
      </c>
      <c r="E14" s="11">
        <f>'Forma 1'!SIS072_F_Galutinesilumo1Kainos1</f>
        <v>6.9</v>
      </c>
    </row>
    <row r="15" spans="1:5" ht="17.25" customHeight="1" x14ac:dyDescent="0.25">
      <c r="A15" s="7" t="s">
        <v>22</v>
      </c>
      <c r="B15" s="9" t="s">
        <v>23</v>
      </c>
      <c r="C15" s="7" t="s">
        <v>12</v>
      </c>
      <c r="D15" s="21" t="s">
        <v>231</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6.56</v>
      </c>
    </row>
    <row r="22" spans="1:5" ht="18.75" x14ac:dyDescent="0.25">
      <c r="A22" s="16" t="s">
        <v>39</v>
      </c>
      <c r="B22" s="17" t="s">
        <v>40</v>
      </c>
      <c r="C22" s="16" t="s">
        <v>38</v>
      </c>
      <c r="D22" s="7" t="s">
        <v>21</v>
      </c>
      <c r="E22" s="6">
        <f>+E21*1.21</f>
        <v>7.9375999999999989</v>
      </c>
    </row>
    <row r="23" spans="1:5" ht="31.5" x14ac:dyDescent="0.25">
      <c r="A23" s="7" t="s">
        <v>41</v>
      </c>
      <c r="B23" s="23" t="s">
        <v>42</v>
      </c>
      <c r="C23" s="76" t="s">
        <v>232</v>
      </c>
      <c r="D23" s="77"/>
      <c r="E23" s="78"/>
    </row>
    <row r="24" spans="1:5" ht="15.75" x14ac:dyDescent="0.25">
      <c r="A24" s="24" t="s">
        <v>43</v>
      </c>
      <c r="B24" s="25"/>
      <c r="C24" s="25"/>
      <c r="D24" s="25"/>
      <c r="E24" s="25"/>
    </row>
    <row r="25" spans="1:5" ht="17.25" customHeight="1" x14ac:dyDescent="0.25">
      <c r="A25" s="74" t="s">
        <v>44</v>
      </c>
      <c r="B25" s="74"/>
      <c r="C25" s="74"/>
      <c r="D25" s="74"/>
      <c r="E25" s="74"/>
    </row>
    <row r="26" spans="1:5" ht="17.25" customHeight="1" x14ac:dyDescent="0.25">
      <c r="A26" s="74" t="s">
        <v>45</v>
      </c>
      <c r="B26" s="74"/>
      <c r="C26" s="74"/>
      <c r="D26" s="74"/>
      <c r="E26" s="74"/>
    </row>
    <row r="27" spans="1:5" ht="15.75" customHeight="1" x14ac:dyDescent="0.25">
      <c r="A27" s="74" t="s">
        <v>46</v>
      </c>
      <c r="B27" s="74"/>
      <c r="C27" s="74"/>
      <c r="D27" s="74"/>
      <c r="E27" s="74"/>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zoomScale="85" zoomScaleNormal="85" workbookViewId="0">
      <selection activeCell="N77" sqref="N77"/>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83" t="s">
        <v>50</v>
      </c>
      <c r="B8" s="83"/>
      <c r="C8" s="83"/>
      <c r="D8" s="83"/>
      <c r="E8" s="83"/>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4.4800000000000004</v>
      </c>
      <c r="G12" s="33" t="s">
        <v>64</v>
      </c>
      <c r="H12" s="33" t="s">
        <v>65</v>
      </c>
      <c r="I12" s="33" t="s">
        <v>66</v>
      </c>
    </row>
    <row r="13" spans="1:9" ht="18.75" x14ac:dyDescent="0.25">
      <c r="A13" s="32" t="s">
        <v>67</v>
      </c>
      <c r="B13" s="37" t="s">
        <v>68</v>
      </c>
      <c r="C13" s="32" t="s">
        <v>20</v>
      </c>
      <c r="D13" s="40" t="s">
        <v>69</v>
      </c>
      <c r="E13" s="41">
        <v>1.44</v>
      </c>
      <c r="G13" s="33" t="s">
        <v>70</v>
      </c>
      <c r="H13" s="33" t="s">
        <v>71</v>
      </c>
      <c r="I13" s="33" t="s">
        <v>72</v>
      </c>
    </row>
    <row r="14" spans="1:9" ht="18.75" x14ac:dyDescent="0.25">
      <c r="A14" s="85" t="s">
        <v>73</v>
      </c>
      <c r="B14" s="43" t="s">
        <v>74</v>
      </c>
      <c r="C14" s="32" t="s">
        <v>20</v>
      </c>
      <c r="D14" s="40" t="s">
        <v>75</v>
      </c>
      <c r="E14" s="90">
        <f>(50680+(178002*SIS072_F_Vidutinesverti1Kainos1+1943310*0.15+6662*1.53))/151407053*100</f>
        <v>3.0448893289006822</v>
      </c>
      <c r="G14" s="33" t="s">
        <v>76</v>
      </c>
      <c r="H14" s="33" t="s">
        <v>77</v>
      </c>
      <c r="I14" s="33" t="s">
        <v>78</v>
      </c>
    </row>
    <row r="15" spans="1:9" ht="47.25" x14ac:dyDescent="0.25">
      <c r="A15" s="86"/>
      <c r="B15" s="44"/>
      <c r="C15" s="32" t="s">
        <v>17</v>
      </c>
      <c r="D15" s="45" t="s">
        <v>223</v>
      </c>
      <c r="E15" s="91"/>
      <c r="G15" s="33" t="s">
        <v>79</v>
      </c>
      <c r="H15" s="33" t="s">
        <v>80</v>
      </c>
      <c r="I15" s="33" t="s">
        <v>81</v>
      </c>
    </row>
    <row r="16" spans="1:9" s="1" customFormat="1" ht="14.65" customHeight="1" x14ac:dyDescent="0.25">
      <c r="A16" s="32" t="s">
        <v>82</v>
      </c>
      <c r="B16" s="37" t="s">
        <v>83</v>
      </c>
      <c r="C16" s="32" t="s">
        <v>84</v>
      </c>
      <c r="D16" s="46"/>
      <c r="E16" s="39">
        <f>IFERROR(ROUND((E18*E19+E21*E22+E24*E25+E27*E28+E30*E31+E33*E34+E36*E37+E39*E40+E42*E43+E45*E46+E48*E49)/(E19+E22+E25+E28+E31+E34+E37+E40+E43+E46+E49),2),0)</f>
        <v>23.92</v>
      </c>
      <c r="G16" s="33" t="s">
        <v>85</v>
      </c>
      <c r="H16" s="33" t="s">
        <v>86</v>
      </c>
      <c r="I16" s="33" t="s">
        <v>87</v>
      </c>
    </row>
    <row r="17" spans="1:9" ht="15.75" x14ac:dyDescent="0.25">
      <c r="A17" s="32" t="s">
        <v>88</v>
      </c>
      <c r="B17" s="47" t="s">
        <v>89</v>
      </c>
      <c r="C17" s="48"/>
      <c r="D17" s="49"/>
      <c r="E17" s="50"/>
      <c r="G17" s="33" t="s">
        <v>90</v>
      </c>
      <c r="H17" s="33" t="s">
        <v>91</v>
      </c>
      <c r="I17" s="33" t="s">
        <v>92</v>
      </c>
    </row>
    <row r="18" spans="1:9" ht="15.75" x14ac:dyDescent="0.25">
      <c r="A18" s="32" t="s">
        <v>93</v>
      </c>
      <c r="B18" s="51" t="s">
        <v>94</v>
      </c>
      <c r="C18" s="32" t="s">
        <v>84</v>
      </c>
      <c r="D18" s="52"/>
      <c r="E18" s="53"/>
      <c r="G18" s="33" t="s">
        <v>95</v>
      </c>
      <c r="H18" s="33" t="s">
        <v>96</v>
      </c>
      <c r="I18" s="33" t="s">
        <v>97</v>
      </c>
    </row>
    <row r="19" spans="1:9" ht="15.75" x14ac:dyDescent="0.25">
      <c r="A19" s="32" t="s">
        <v>98</v>
      </c>
      <c r="B19" s="51" t="s">
        <v>99</v>
      </c>
      <c r="C19" s="32" t="s">
        <v>100</v>
      </c>
      <c r="D19" s="52"/>
      <c r="E19" s="53"/>
      <c r="G19" s="33" t="s">
        <v>101</v>
      </c>
      <c r="H19" s="33" t="s">
        <v>102</v>
      </c>
      <c r="I19" s="33" t="s">
        <v>103</v>
      </c>
    </row>
    <row r="20" spans="1:9" ht="15.75" x14ac:dyDescent="0.25">
      <c r="A20" s="32" t="s">
        <v>104</v>
      </c>
      <c r="B20" s="54" t="s">
        <v>59</v>
      </c>
      <c r="C20" s="48"/>
      <c r="D20" s="49"/>
      <c r="E20" s="50"/>
      <c r="G20" s="33" t="s">
        <v>106</v>
      </c>
      <c r="H20" s="33" t="s">
        <v>107</v>
      </c>
      <c r="I20" s="33" t="s">
        <v>108</v>
      </c>
    </row>
    <row r="21" spans="1:9" ht="30" x14ac:dyDescent="0.25">
      <c r="A21" s="32" t="s">
        <v>93</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2"/>
      <c r="E21" s="53">
        <v>23.53</v>
      </c>
      <c r="G21" s="33" t="s">
        <v>110</v>
      </c>
      <c r="H21" s="33" t="s">
        <v>111</v>
      </c>
      <c r="I21" s="33" t="s">
        <v>112</v>
      </c>
    </row>
    <row r="22" spans="1:9" ht="15.75" x14ac:dyDescent="0.25">
      <c r="A22" s="32" t="s">
        <v>113</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2"/>
      <c r="E22" s="53">
        <v>27536</v>
      </c>
      <c r="G22" s="33" t="s">
        <v>114</v>
      </c>
      <c r="H22" s="33" t="s">
        <v>115</v>
      </c>
      <c r="I22" s="55"/>
    </row>
    <row r="23" spans="1:9" ht="15.75" x14ac:dyDescent="0.25">
      <c r="A23" s="32" t="s">
        <v>116</v>
      </c>
      <c r="B23" s="54" t="s">
        <v>90</v>
      </c>
      <c r="C23" s="48"/>
      <c r="D23" s="49"/>
      <c r="E23" s="50"/>
    </row>
    <row r="24" spans="1:9" ht="15.75" x14ac:dyDescent="0.25">
      <c r="A24" s="32" t="s">
        <v>117</v>
      </c>
      <c r="B24" s="51"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2"/>
      <c r="E24" s="53">
        <v>67.16</v>
      </c>
    </row>
    <row r="25" spans="1:9" s="1" customFormat="1" ht="21" customHeight="1" x14ac:dyDescent="0.25">
      <c r="A25" s="32" t="s">
        <v>118</v>
      </c>
      <c r="B25" s="51"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2"/>
      <c r="E25" s="53">
        <v>246</v>
      </c>
    </row>
    <row r="26" spans="1:9" ht="15.75" x14ac:dyDescent="0.25">
      <c r="A26" s="32" t="s">
        <v>119</v>
      </c>
      <c r="B26" s="54" t="s">
        <v>105</v>
      </c>
      <c r="C26" s="48"/>
      <c r="D26" s="49"/>
      <c r="E26" s="50"/>
    </row>
    <row r="27" spans="1:9" ht="15.75" x14ac:dyDescent="0.25">
      <c r="A27" s="32" t="s">
        <v>120</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2"/>
      <c r="E27" s="53"/>
    </row>
    <row r="28" spans="1:9" ht="47.1" customHeight="1" x14ac:dyDescent="0.25">
      <c r="A28" s="32" t="s">
        <v>121</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2"/>
      <c r="E28" s="53"/>
    </row>
    <row r="29" spans="1:9" ht="15.75" x14ac:dyDescent="0.25">
      <c r="A29" s="32" t="s">
        <v>122</v>
      </c>
      <c r="B29" s="54" t="s">
        <v>105</v>
      </c>
      <c r="C29" s="48"/>
      <c r="D29" s="49"/>
      <c r="E29" s="50"/>
    </row>
    <row r="30" spans="1:9" ht="15.75" x14ac:dyDescent="0.25">
      <c r="A30" s="32" t="s">
        <v>123</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2"/>
      <c r="E30" s="53"/>
    </row>
    <row r="31" spans="1:9" ht="15.75" x14ac:dyDescent="0.25">
      <c r="A31" s="32" t="s">
        <v>124</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2"/>
      <c r="E31" s="53"/>
    </row>
    <row r="32" spans="1:9" s="1" customFormat="1" ht="20.100000000000001" customHeight="1" x14ac:dyDescent="0.25">
      <c r="A32" s="32" t="s">
        <v>125</v>
      </c>
      <c r="B32" s="54" t="s">
        <v>105</v>
      </c>
      <c r="C32" s="48"/>
      <c r="D32" s="49"/>
      <c r="E32" s="50"/>
    </row>
    <row r="33" spans="1:5" ht="15.75" x14ac:dyDescent="0.25">
      <c r="A33" s="32" t="s">
        <v>126</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2"/>
      <c r="E33" s="53"/>
    </row>
    <row r="34" spans="1:5" ht="15.75" x14ac:dyDescent="0.25">
      <c r="A34" s="32" t="s">
        <v>127</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2"/>
      <c r="E34" s="53"/>
    </row>
    <row r="35" spans="1:5" ht="15.75" x14ac:dyDescent="0.25">
      <c r="A35" s="32" t="s">
        <v>128</v>
      </c>
      <c r="B35" s="54" t="s">
        <v>105</v>
      </c>
      <c r="C35" s="48"/>
      <c r="D35" s="49"/>
      <c r="E35" s="50"/>
    </row>
    <row r="36" spans="1:5" ht="15.75" x14ac:dyDescent="0.25">
      <c r="A36" s="32" t="s">
        <v>129</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2"/>
      <c r="E36" s="53"/>
    </row>
    <row r="37" spans="1:5" ht="15.75" x14ac:dyDescent="0.25">
      <c r="A37" s="32" t="s">
        <v>130</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2"/>
      <c r="E37" s="53"/>
    </row>
    <row r="38" spans="1:5" ht="15.75" x14ac:dyDescent="0.25">
      <c r="A38" s="32" t="s">
        <v>131</v>
      </c>
      <c r="B38" s="54" t="s">
        <v>105</v>
      </c>
      <c r="C38" s="48"/>
      <c r="D38" s="49"/>
      <c r="E38" s="50"/>
    </row>
    <row r="39" spans="1:5" ht="15.75" x14ac:dyDescent="0.25">
      <c r="A39" s="32" t="s">
        <v>132</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2"/>
      <c r="E39" s="53"/>
    </row>
    <row r="40" spans="1:5" ht="15.75" x14ac:dyDescent="0.25">
      <c r="A40" s="32" t="s">
        <v>133</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2"/>
      <c r="E40" s="53"/>
    </row>
    <row r="41" spans="1:5" s="1" customFormat="1" ht="21.4" customHeight="1" x14ac:dyDescent="0.25">
      <c r="A41" s="32" t="s">
        <v>134</v>
      </c>
      <c r="B41" s="54" t="s">
        <v>105</v>
      </c>
      <c r="C41" s="48"/>
      <c r="D41" s="49"/>
      <c r="E41" s="50"/>
    </row>
    <row r="42" spans="1:5" ht="15.75" x14ac:dyDescent="0.25">
      <c r="A42" s="32" t="s">
        <v>135</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2"/>
      <c r="E42" s="53"/>
    </row>
    <row r="43" spans="1:5" ht="15.75" x14ac:dyDescent="0.25">
      <c r="A43" s="32" t="s">
        <v>136</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2"/>
      <c r="E43" s="53"/>
    </row>
    <row r="44" spans="1:5" ht="51" customHeight="1" x14ac:dyDescent="0.25">
      <c r="A44" s="32" t="s">
        <v>137</v>
      </c>
      <c r="B44" s="54" t="s">
        <v>105</v>
      </c>
      <c r="C44" s="48"/>
      <c r="D44" s="49"/>
      <c r="E44" s="50"/>
    </row>
    <row r="45" spans="1:5" ht="15.75" x14ac:dyDescent="0.25">
      <c r="A45" s="32" t="s">
        <v>138</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2"/>
      <c r="E45" s="53"/>
    </row>
    <row r="46" spans="1:5" ht="15.75" x14ac:dyDescent="0.25">
      <c r="A46" s="32" t="s">
        <v>139</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2"/>
      <c r="E46" s="53"/>
    </row>
    <row r="47" spans="1:5" ht="15.75" x14ac:dyDescent="0.25">
      <c r="A47" s="32" t="s">
        <v>140</v>
      </c>
      <c r="B47" s="56" t="s">
        <v>141</v>
      </c>
      <c r="C47" s="48"/>
      <c r="D47" s="49"/>
      <c r="E47" s="50"/>
    </row>
    <row r="48" spans="1:5" s="1" customFormat="1" ht="15.95" customHeight="1" x14ac:dyDescent="0.25">
      <c r="A48" s="32" t="s">
        <v>142</v>
      </c>
      <c r="B48" s="51" t="str">
        <f>B47&amp;" kuro kaina, taikoma šilumos kainos skaičiavimuose"</f>
        <v>Kuro rūšis (įvardinti) kuro kaina, taikoma šilumos kainos skaičiavimuose</v>
      </c>
      <c r="C48" s="32" t="s">
        <v>109</v>
      </c>
      <c r="D48" s="52"/>
      <c r="E48" s="53"/>
    </row>
    <row r="49" spans="1:9" ht="15.75" x14ac:dyDescent="0.25">
      <c r="A49" s="32" t="s">
        <v>143</v>
      </c>
      <c r="B49" s="51" t="str">
        <f>B47&amp;" kuro kiekis, taikomas šilumos kainos skaičiavime"</f>
        <v>Kuro rūšis (įvardinti) kuro kiekis, taikomas šilumos kainos skaičiavime</v>
      </c>
      <c r="C49" s="32" t="s">
        <v>100</v>
      </c>
      <c r="D49" s="52"/>
      <c r="E49" s="53"/>
    </row>
    <row r="50" spans="1:9" ht="15.75" x14ac:dyDescent="0.25">
      <c r="A50" s="32" t="s">
        <v>144</v>
      </c>
      <c r="B50" s="57" t="s">
        <v>145</v>
      </c>
      <c r="C50" s="32" t="s">
        <v>20</v>
      </c>
      <c r="D50" s="32" t="s">
        <v>21</v>
      </c>
      <c r="E50" s="53"/>
      <c r="F50" s="1"/>
      <c r="G50" s="1"/>
      <c r="H50" s="1"/>
      <c r="I50" s="1"/>
    </row>
    <row r="51" spans="1:9" ht="15.75" x14ac:dyDescent="0.25">
      <c r="A51" s="42" t="s">
        <v>14</v>
      </c>
      <c r="B51" s="58" t="s">
        <v>146</v>
      </c>
      <c r="C51" s="59"/>
      <c r="D51" s="49"/>
      <c r="E51" s="60"/>
    </row>
    <row r="52" spans="1:9" ht="18.75" x14ac:dyDescent="0.25">
      <c r="A52" s="32" t="s">
        <v>147</v>
      </c>
      <c r="B52" s="37" t="s">
        <v>148</v>
      </c>
      <c r="C52" s="32" t="s">
        <v>149</v>
      </c>
      <c r="D52" s="32" t="s">
        <v>150</v>
      </c>
      <c r="E52" s="53">
        <v>10.54</v>
      </c>
    </row>
    <row r="53" spans="1:9" ht="18.75" x14ac:dyDescent="0.25">
      <c r="A53" s="32" t="s">
        <v>151</v>
      </c>
      <c r="B53" s="37" t="s">
        <v>152</v>
      </c>
      <c r="C53" s="32" t="s">
        <v>20</v>
      </c>
      <c r="D53" s="32" t="s">
        <v>153</v>
      </c>
      <c r="E53" s="61">
        <f>E14</f>
        <v>3.0448893289006822</v>
      </c>
    </row>
    <row r="54" spans="1:9" ht="15.75" x14ac:dyDescent="0.25">
      <c r="A54" s="30" t="s">
        <v>18</v>
      </c>
      <c r="B54" s="34" t="s">
        <v>154</v>
      </c>
      <c r="C54" s="62"/>
      <c r="D54" s="62"/>
      <c r="E54" s="63"/>
    </row>
    <row r="55" spans="1:9" ht="18.75" x14ac:dyDescent="0.25">
      <c r="A55" s="32" t="s">
        <v>155</v>
      </c>
      <c r="B55" s="64" t="s">
        <v>156</v>
      </c>
      <c r="C55" s="32" t="s">
        <v>20</v>
      </c>
      <c r="D55" s="32" t="s">
        <v>157</v>
      </c>
      <c r="E55" s="65">
        <f>ROUND(E56+E57,2)</f>
        <v>2.4500000000000002</v>
      </c>
    </row>
    <row r="56" spans="1:9" ht="18.75" x14ac:dyDescent="0.25">
      <c r="A56" s="32" t="s">
        <v>158</v>
      </c>
      <c r="B56" s="37" t="s">
        <v>159</v>
      </c>
      <c r="C56" s="32" t="s">
        <v>20</v>
      </c>
      <c r="D56" s="32" t="s">
        <v>160</v>
      </c>
      <c r="E56" s="53">
        <v>1.24</v>
      </c>
    </row>
    <row r="57" spans="1:9" ht="18.75" x14ac:dyDescent="0.25">
      <c r="A57" s="85" t="s">
        <v>161</v>
      </c>
      <c r="B57" s="43" t="s">
        <v>162</v>
      </c>
      <c r="C57" s="32" t="s">
        <v>20</v>
      </c>
      <c r="D57" s="32" t="s">
        <v>163</v>
      </c>
      <c r="E57" s="90">
        <f>(1320118*0.15+10839*1.75+(29342686*(1917738+SIS072_F_Vienanareskain2Kainos1*151407053/100)/151407053))/122064367*100</f>
        <v>1.214192081289037</v>
      </c>
    </row>
    <row r="58" spans="1:9" ht="47.25" x14ac:dyDescent="0.25">
      <c r="A58" s="86"/>
      <c r="B58" s="44"/>
      <c r="C58" s="32" t="s">
        <v>17</v>
      </c>
      <c r="D58" s="52" t="s">
        <v>224</v>
      </c>
      <c r="E58" s="91"/>
    </row>
    <row r="59" spans="1:9" s="1" customFormat="1" ht="15.75" x14ac:dyDescent="0.25">
      <c r="A59" s="42" t="s">
        <v>164</v>
      </c>
      <c r="B59" s="58" t="s">
        <v>165</v>
      </c>
      <c r="C59" s="59"/>
      <c r="D59" s="49"/>
      <c r="E59" s="60"/>
    </row>
    <row r="60" spans="1:9" ht="42" customHeight="1" x14ac:dyDescent="0.25">
      <c r="A60" s="32" t="s">
        <v>166</v>
      </c>
      <c r="B60" s="37" t="s">
        <v>167</v>
      </c>
      <c r="C60" s="32" t="s">
        <v>149</v>
      </c>
      <c r="D60" s="32" t="s">
        <v>168</v>
      </c>
      <c r="E60" s="53">
        <v>9.09</v>
      </c>
    </row>
    <row r="61" spans="1:9" ht="18.75" x14ac:dyDescent="0.25">
      <c r="A61" s="32" t="s">
        <v>169</v>
      </c>
      <c r="B61" s="37" t="s">
        <v>152</v>
      </c>
      <c r="C61" s="32" t="s">
        <v>20</v>
      </c>
      <c r="D61" s="32" t="s">
        <v>170</v>
      </c>
      <c r="E61" s="61">
        <f>E57</f>
        <v>1.214192081289037</v>
      </c>
    </row>
    <row r="62" spans="1:9" ht="15.75" x14ac:dyDescent="0.25">
      <c r="A62" s="30" t="s">
        <v>22</v>
      </c>
      <c r="B62" s="34" t="s">
        <v>171</v>
      </c>
      <c r="C62" s="62"/>
      <c r="D62" s="62"/>
      <c r="E62" s="63"/>
    </row>
    <row r="63" spans="1:9" ht="18.75" x14ac:dyDescent="0.25">
      <c r="A63" s="32" t="s">
        <v>172</v>
      </c>
      <c r="B63" s="37" t="s">
        <v>173</v>
      </c>
      <c r="C63" s="32" t="s">
        <v>20</v>
      </c>
      <c r="D63" s="32" t="s">
        <v>174</v>
      </c>
      <c r="E63" s="53">
        <v>0.17</v>
      </c>
    </row>
    <row r="64" spans="1:9" s="1" customFormat="1" ht="18.75" x14ac:dyDescent="0.25">
      <c r="A64" s="32" t="s">
        <v>175</v>
      </c>
      <c r="B64" s="66" t="s">
        <v>176</v>
      </c>
      <c r="C64" s="32" t="s">
        <v>149</v>
      </c>
      <c r="D64" s="32" t="s">
        <v>177</v>
      </c>
      <c r="E64" s="53">
        <v>1.25</v>
      </c>
    </row>
    <row r="65" spans="1:5" ht="31.5" x14ac:dyDescent="0.25">
      <c r="A65" s="30" t="s">
        <v>24</v>
      </c>
      <c r="B65" s="67" t="s">
        <v>178</v>
      </c>
      <c r="C65" s="30" t="s">
        <v>20</v>
      </c>
      <c r="D65" s="32" t="s">
        <v>179</v>
      </c>
      <c r="E65" s="39">
        <f>ROUND(SUM(E66:E75),2)</f>
        <v>-0.2</v>
      </c>
    </row>
    <row r="66" spans="1:5" ht="31.5" x14ac:dyDescent="0.25">
      <c r="A66" s="32" t="s">
        <v>180</v>
      </c>
      <c r="B66" s="68" t="s">
        <v>225</v>
      </c>
      <c r="C66" s="32" t="s">
        <v>20</v>
      </c>
      <c r="D66" s="68" t="s">
        <v>226</v>
      </c>
      <c r="E66" s="53">
        <v>7.0000000000000007E-2</v>
      </c>
    </row>
    <row r="67" spans="1:5" ht="31.5" x14ac:dyDescent="0.25">
      <c r="A67" s="32" t="s">
        <v>183</v>
      </c>
      <c r="B67" s="68" t="s">
        <v>227</v>
      </c>
      <c r="C67" s="32" t="s">
        <v>20</v>
      </c>
      <c r="D67" s="68" t="s">
        <v>228</v>
      </c>
      <c r="E67" s="53">
        <v>-0.27</v>
      </c>
    </row>
    <row r="68" spans="1:5" ht="47.25" x14ac:dyDescent="0.25">
      <c r="A68" s="32" t="s">
        <v>184</v>
      </c>
      <c r="B68" s="68" t="s">
        <v>181</v>
      </c>
      <c r="C68" s="32" t="s">
        <v>20</v>
      </c>
      <c r="D68" s="68" t="s">
        <v>182</v>
      </c>
      <c r="E68" s="53"/>
    </row>
    <row r="69" spans="1:5" ht="47.25" x14ac:dyDescent="0.25">
      <c r="A69" s="32" t="s">
        <v>185</v>
      </c>
      <c r="B69" s="68" t="s">
        <v>181</v>
      </c>
      <c r="C69" s="32" t="s">
        <v>20</v>
      </c>
      <c r="D69" s="68" t="s">
        <v>182</v>
      </c>
      <c r="E69" s="53"/>
    </row>
    <row r="70" spans="1:5" ht="47.25" x14ac:dyDescent="0.25">
      <c r="A70" s="32" t="s">
        <v>186</v>
      </c>
      <c r="B70" s="68" t="s">
        <v>181</v>
      </c>
      <c r="C70" s="32" t="s">
        <v>20</v>
      </c>
      <c r="D70" s="68" t="s">
        <v>182</v>
      </c>
      <c r="E70" s="53"/>
    </row>
    <row r="71" spans="1:5" ht="47.25" x14ac:dyDescent="0.25">
      <c r="A71" s="32" t="s">
        <v>187</v>
      </c>
      <c r="B71" s="68" t="s">
        <v>181</v>
      </c>
      <c r="C71" s="32" t="s">
        <v>20</v>
      </c>
      <c r="D71" s="68" t="s">
        <v>182</v>
      </c>
      <c r="E71" s="53"/>
    </row>
    <row r="72" spans="1:5" ht="47.25" x14ac:dyDescent="0.25">
      <c r="A72" s="32" t="s">
        <v>188</v>
      </c>
      <c r="B72" s="68" t="s">
        <v>181</v>
      </c>
      <c r="C72" s="32" t="s">
        <v>20</v>
      </c>
      <c r="D72" s="68" t="s">
        <v>182</v>
      </c>
      <c r="E72" s="53"/>
    </row>
    <row r="73" spans="1:5" s="1" customFormat="1" ht="47.25" x14ac:dyDescent="0.25">
      <c r="A73" s="32" t="s">
        <v>189</v>
      </c>
      <c r="B73" s="68" t="s">
        <v>181</v>
      </c>
      <c r="C73" s="32" t="s">
        <v>20</v>
      </c>
      <c r="D73" s="68" t="s">
        <v>182</v>
      </c>
      <c r="E73" s="53"/>
    </row>
    <row r="74" spans="1:5" ht="47.25" x14ac:dyDescent="0.25">
      <c r="A74" s="32" t="s">
        <v>190</v>
      </c>
      <c r="B74" s="68" t="s">
        <v>181</v>
      </c>
      <c r="C74" s="32" t="s">
        <v>20</v>
      </c>
      <c r="D74" s="68" t="s">
        <v>182</v>
      </c>
      <c r="E74" s="53"/>
    </row>
    <row r="75" spans="1:5" ht="47.25" x14ac:dyDescent="0.25">
      <c r="A75" s="32" t="s">
        <v>191</v>
      </c>
      <c r="B75" s="68" t="s">
        <v>181</v>
      </c>
      <c r="C75" s="32" t="s">
        <v>20</v>
      </c>
      <c r="D75" s="68" t="s">
        <v>182</v>
      </c>
      <c r="E75" s="53"/>
    </row>
    <row r="76" spans="1:5" ht="15.75" x14ac:dyDescent="0.25">
      <c r="A76" s="30" t="s">
        <v>27</v>
      </c>
      <c r="B76" s="67" t="s">
        <v>192</v>
      </c>
      <c r="C76" s="30" t="s">
        <v>20</v>
      </c>
      <c r="D76" s="32"/>
      <c r="E76" s="39">
        <f>ROUND(E12+E55+E63+E65,2)</f>
        <v>6.9</v>
      </c>
    </row>
    <row r="77" spans="1:5" ht="47.25" x14ac:dyDescent="0.25">
      <c r="A77" s="30" t="s">
        <v>36</v>
      </c>
      <c r="B77" s="69" t="s">
        <v>193</v>
      </c>
      <c r="C77" s="30" t="s">
        <v>20</v>
      </c>
      <c r="D77" s="70" t="s">
        <v>194</v>
      </c>
      <c r="E77" s="53"/>
    </row>
    <row r="78" spans="1:5" ht="68.25" customHeight="1" x14ac:dyDescent="0.25">
      <c r="A78" s="30" t="s">
        <v>39</v>
      </c>
      <c r="B78" s="69" t="s">
        <v>195</v>
      </c>
      <c r="C78" s="30" t="s">
        <v>20</v>
      </c>
      <c r="D78" s="32" t="s">
        <v>179</v>
      </c>
      <c r="E78" s="39">
        <f>ROUND(E76-E77,2)</f>
        <v>6.9</v>
      </c>
    </row>
    <row r="79" spans="1:5" ht="18.75" customHeight="1" x14ac:dyDescent="0.25">
      <c r="A79" s="30" t="s">
        <v>41</v>
      </c>
      <c r="B79" s="69" t="s">
        <v>196</v>
      </c>
      <c r="C79" s="30" t="s">
        <v>20</v>
      </c>
      <c r="D79" s="32" t="s">
        <v>179</v>
      </c>
      <c r="E79" s="39">
        <f>ROUND(E78*1.21,2)</f>
        <v>8.35</v>
      </c>
    </row>
    <row r="80" spans="1:5" ht="15.75" x14ac:dyDescent="0.25">
      <c r="A80" s="32" t="s">
        <v>197</v>
      </c>
      <c r="B80" s="37" t="s">
        <v>198</v>
      </c>
      <c r="C80" s="32" t="s">
        <v>199</v>
      </c>
      <c r="D80" s="87" t="s">
        <v>108</v>
      </c>
      <c r="E80" s="71">
        <v>18507928</v>
      </c>
    </row>
    <row r="81" spans="1:5" ht="15.75" x14ac:dyDescent="0.25">
      <c r="A81" s="32" t="s">
        <v>200</v>
      </c>
      <c r="B81" s="37" t="s">
        <v>201</v>
      </c>
      <c r="C81" s="32" t="s">
        <v>199</v>
      </c>
      <c r="D81" s="88"/>
      <c r="E81" s="72">
        <f>SUM(E82:E88)</f>
        <v>18507928</v>
      </c>
    </row>
    <row r="82" spans="1:5" ht="15.75" x14ac:dyDescent="0.25">
      <c r="A82" s="32" t="s">
        <v>202</v>
      </c>
      <c r="B82" s="68" t="s">
        <v>229</v>
      </c>
      <c r="C82" s="32" t="s">
        <v>199</v>
      </c>
      <c r="D82" s="88"/>
      <c r="E82" s="71">
        <v>18507928</v>
      </c>
    </row>
    <row r="83" spans="1:5" ht="15.75" x14ac:dyDescent="0.25">
      <c r="A83" s="32" t="s">
        <v>204</v>
      </c>
      <c r="B83" s="68" t="s">
        <v>203</v>
      </c>
      <c r="C83" s="32" t="s">
        <v>199</v>
      </c>
      <c r="D83" s="88"/>
      <c r="E83" s="71"/>
    </row>
    <row r="84" spans="1:5" ht="15.75" x14ac:dyDescent="0.25">
      <c r="A84" s="32" t="s">
        <v>205</v>
      </c>
      <c r="B84" s="68" t="s">
        <v>203</v>
      </c>
      <c r="C84" s="32" t="s">
        <v>199</v>
      </c>
      <c r="D84" s="88"/>
      <c r="E84" s="71"/>
    </row>
    <row r="85" spans="1:5" ht="15.75" x14ac:dyDescent="0.25">
      <c r="A85" s="32" t="s">
        <v>206</v>
      </c>
      <c r="B85" s="68" t="s">
        <v>203</v>
      </c>
      <c r="C85" s="32" t="s">
        <v>199</v>
      </c>
      <c r="D85" s="88"/>
      <c r="E85" s="71"/>
    </row>
    <row r="86" spans="1:5" ht="15.75" x14ac:dyDescent="0.25">
      <c r="A86" s="32" t="s">
        <v>207</v>
      </c>
      <c r="B86" s="68" t="s">
        <v>203</v>
      </c>
      <c r="C86" s="32" t="s">
        <v>199</v>
      </c>
      <c r="D86" s="88"/>
      <c r="E86" s="71"/>
    </row>
    <row r="87" spans="1:5" s="1" customFormat="1" ht="15.75" x14ac:dyDescent="0.25">
      <c r="A87" s="32" t="s">
        <v>208</v>
      </c>
      <c r="B87" s="68" t="s">
        <v>203</v>
      </c>
      <c r="C87" s="32" t="s">
        <v>199</v>
      </c>
      <c r="D87" s="88"/>
      <c r="E87" s="71"/>
    </row>
    <row r="88" spans="1:5" ht="15.75" x14ac:dyDescent="0.25">
      <c r="A88" s="32" t="s">
        <v>209</v>
      </c>
      <c r="B88" s="68" t="s">
        <v>203</v>
      </c>
      <c r="C88" s="32" t="s">
        <v>199</v>
      </c>
      <c r="D88" s="88"/>
      <c r="E88" s="71"/>
    </row>
    <row r="89" spans="1:5" ht="15.75" x14ac:dyDescent="0.25">
      <c r="A89" s="32" t="s">
        <v>210</v>
      </c>
      <c r="B89" s="37" t="s">
        <v>211</v>
      </c>
      <c r="C89" s="32" t="s">
        <v>199</v>
      </c>
      <c r="D89" s="88"/>
      <c r="E89" s="72">
        <f>SUM(E90:E96)</f>
        <v>14381569</v>
      </c>
    </row>
    <row r="90" spans="1:5" ht="15" customHeight="1" x14ac:dyDescent="0.25">
      <c r="A90" s="32" t="s">
        <v>212</v>
      </c>
      <c r="B90" s="68" t="s">
        <v>229</v>
      </c>
      <c r="C90" s="32" t="s">
        <v>199</v>
      </c>
      <c r="D90" s="88"/>
      <c r="E90" s="71">
        <v>14381569</v>
      </c>
    </row>
    <row r="91" spans="1:5" ht="42" customHeight="1" x14ac:dyDescent="0.25">
      <c r="A91" s="32" t="s">
        <v>213</v>
      </c>
      <c r="B91" s="68" t="s">
        <v>203</v>
      </c>
      <c r="C91" s="32" t="s">
        <v>199</v>
      </c>
      <c r="D91" s="88"/>
      <c r="E91" s="71"/>
    </row>
    <row r="92" spans="1:5" ht="15.75" x14ac:dyDescent="0.25">
      <c r="A92" s="32" t="s">
        <v>214</v>
      </c>
      <c r="B92" s="68" t="s">
        <v>203</v>
      </c>
      <c r="C92" s="32" t="s">
        <v>199</v>
      </c>
      <c r="D92" s="88"/>
      <c r="E92" s="71"/>
    </row>
    <row r="93" spans="1:5" ht="15.75" customHeight="1" x14ac:dyDescent="0.25">
      <c r="A93" s="32" t="s">
        <v>215</v>
      </c>
      <c r="B93" s="68" t="s">
        <v>203</v>
      </c>
      <c r="C93" s="32" t="s">
        <v>199</v>
      </c>
      <c r="D93" s="88"/>
      <c r="E93" s="71"/>
    </row>
    <row r="94" spans="1:5" s="1" customFormat="1" ht="15.75" x14ac:dyDescent="0.25">
      <c r="A94" s="32" t="s">
        <v>216</v>
      </c>
      <c r="B94" s="68" t="s">
        <v>203</v>
      </c>
      <c r="C94" s="32" t="s">
        <v>199</v>
      </c>
      <c r="D94" s="88"/>
      <c r="E94" s="71"/>
    </row>
    <row r="95" spans="1:5" ht="15.75" x14ac:dyDescent="0.25">
      <c r="A95" s="32" t="s">
        <v>217</v>
      </c>
      <c r="B95" s="68" t="s">
        <v>203</v>
      </c>
      <c r="C95" s="32" t="s">
        <v>199</v>
      </c>
      <c r="D95" s="88"/>
      <c r="E95" s="71"/>
    </row>
    <row r="96" spans="1:5" ht="15" customHeight="1" x14ac:dyDescent="0.25">
      <c r="A96" s="32" t="s">
        <v>218</v>
      </c>
      <c r="B96" s="68" t="s">
        <v>203</v>
      </c>
      <c r="C96" s="32" t="s">
        <v>199</v>
      </c>
      <c r="D96" s="89"/>
      <c r="E96" s="71"/>
    </row>
    <row r="97" spans="1:5" ht="31.5" x14ac:dyDescent="0.25">
      <c r="A97" s="32" t="s">
        <v>219</v>
      </c>
      <c r="B97" s="73" t="s">
        <v>220</v>
      </c>
      <c r="C97" s="92" t="s">
        <v>230</v>
      </c>
      <c r="D97" s="93"/>
      <c r="E97" s="94"/>
    </row>
    <row r="99" spans="1:5" ht="110.25" customHeight="1" x14ac:dyDescent="0.25">
      <c r="A99" s="84" t="s">
        <v>221</v>
      </c>
      <c r="B99" s="84"/>
      <c r="C99" s="84"/>
      <c r="D99" s="84"/>
      <c r="E99" s="84"/>
    </row>
  </sheetData>
  <sheetProtection password="F757" sheet="1" objects="1" scenarios="1"/>
  <mergeCells count="8">
    <mergeCell ref="A8:E8"/>
    <mergeCell ref="A99:E99"/>
    <mergeCell ref="A14:A15"/>
    <mergeCell ref="A57:A58"/>
    <mergeCell ref="D80:D96"/>
    <mergeCell ref="E57:E58"/>
    <mergeCell ref="E14:E15"/>
    <mergeCell ref="C97:E97"/>
  </mergeCells>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35433070866141736" bottom="0.39370078740157483" header="0.31496062992125984" footer="0.31496062992125984"/>
  <pageSetup paperSize="9" scale="7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576</vt:i4>
      </vt:variant>
    </vt:vector>
  </HeadingPairs>
  <TitlesOfParts>
    <vt:vector size="579"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2025-12-22T11:57:15Z</cp:lastPrinted>
  <dcterms:created xsi:type="dcterms:W3CDTF">2025-12-18T22:51:54Z</dcterms:created>
  <dcterms:modified xsi:type="dcterms:W3CDTF">2025-12-22T12:36:07Z</dcterms:modified>
</cp:coreProperties>
</file>